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2120" windowHeight="6560" activeTab="0"/>
  </bookViews>
  <sheets>
    <sheet name="7-Move Quick Check" sheetId="1" r:id="rId1"/>
    <sheet name="Property Background" sheetId="2" r:id="rId2"/>
    <sheet name="Investor Background Profile" sheetId="3" r:id="rId3"/>
    <sheet name="Seller Background Profile" sheetId="4" r:id="rId4"/>
    <sheet name="Project Funding Profile" sheetId="5" r:id="rId5"/>
    <sheet name="Current Situation" sheetId="6" r:id="rId6"/>
    <sheet name="I7.25%" sheetId="7" r:id="rId7"/>
    <sheet name="Self Office" sheetId="8" r:id="rId8"/>
    <sheet name="Initial 2 yrs" sheetId="9" r:id="rId9"/>
    <sheet name="Rent Roll" sheetId="10" r:id="rId10"/>
    <sheet name="Income Evaluator" sheetId="11" r:id="rId11"/>
    <sheet name="MASTER" sheetId="12" r:id="rId12"/>
  </sheets>
  <externalReferences>
    <externalReference r:id="rId15"/>
  </externalReferences>
  <definedNames>
    <definedName name="_xlnm.Print_Area" localSheetId="0">'7-Move Quick Check'!$A$1:$Q$53</definedName>
    <definedName name="_xlnm.Print_Area" localSheetId="5">'Current Situation'!$A$1:$Y$76</definedName>
    <definedName name="_xlnm.Print_Area" localSheetId="6">'I7.25%'!$A$1:$Y$76</definedName>
    <definedName name="_xlnm.Print_Area" localSheetId="10">'Income Evaluator'!$A$1:$W$70</definedName>
    <definedName name="_xlnm.Print_Area" localSheetId="8">'Initial 2 yrs'!$A$1:$Y$76</definedName>
    <definedName name="_xlnm.Print_Area" localSheetId="2">'Investor Background Profile'!$A$1:$K$102</definedName>
    <definedName name="_xlnm.Print_Area" localSheetId="11">'MASTER'!$A$2:$Y$2</definedName>
    <definedName name="_xlnm.Print_Area" localSheetId="4">'Project Funding Profile'!$A$1:$K$83</definedName>
    <definedName name="_xlnm.Print_Area" localSheetId="1">'Property Background'!$A$1:$K$61</definedName>
    <definedName name="_xlnm.Print_Area" localSheetId="9">'Rent Roll'!$A$1:$T$71</definedName>
    <definedName name="_xlnm.Print_Area" localSheetId="7">'Self Office'!$A$1:$Y$76</definedName>
    <definedName name="_xlnm.Print_Area" localSheetId="3">'Seller Background Profile'!$A$1:$K$83</definedName>
    <definedName name="_xlnm.Print_Titles" localSheetId="2">'Investor Background Profile'!$1:$3</definedName>
  </definedNames>
  <calcPr fullCalcOnLoad="1"/>
</workbook>
</file>

<file path=xl/sharedStrings.xml><?xml version="1.0" encoding="utf-8"?>
<sst xmlns="http://schemas.openxmlformats.org/spreadsheetml/2006/main" count="1273" uniqueCount="347">
  <si>
    <t>Physical Property Information</t>
  </si>
  <si>
    <t>Property Name</t>
  </si>
  <si>
    <t>Type of Property</t>
  </si>
  <si>
    <t>Address</t>
  </si>
  <si>
    <t>City, State, Zip</t>
  </si>
  <si>
    <t>(Units)</t>
  </si>
  <si>
    <t>Year Built</t>
  </si>
  <si>
    <t>Property Condition</t>
  </si>
  <si>
    <t>How is it heated?</t>
  </si>
  <si>
    <t>Who pays utilities?</t>
  </si>
  <si>
    <t>Age of windows</t>
  </si>
  <si>
    <t>Effective Age</t>
  </si>
  <si>
    <t>Acquisition Information</t>
  </si>
  <si>
    <t>+</t>
  </si>
  <si>
    <t>-</t>
  </si>
  <si>
    <t>=</t>
  </si>
  <si>
    <t>Financing Information / Assumptions</t>
  </si>
  <si>
    <t>1st</t>
  </si>
  <si>
    <t>2nd</t>
  </si>
  <si>
    <t>3rd</t>
  </si>
  <si>
    <t>ALL FIGURES ANNUAL</t>
  </si>
  <si>
    <t>$ / Unit</t>
  </si>
  <si>
    <t>$ / Sq.Ft.</t>
  </si>
  <si>
    <t>)</t>
  </si>
  <si>
    <t>Real Estate Taxes</t>
  </si>
  <si>
    <t>Personal Property Taxes</t>
  </si>
  <si>
    <t>Property Insurance</t>
  </si>
  <si>
    <t>Payroll</t>
  </si>
  <si>
    <t>Utilities: Phone</t>
  </si>
  <si>
    <t xml:space="preserve">    Gas</t>
  </si>
  <si>
    <t xml:space="preserve">    Electric</t>
  </si>
  <si>
    <t xml:space="preserve">    Water</t>
  </si>
  <si>
    <t xml:space="preserve">    Sewer</t>
  </si>
  <si>
    <t>Accounting and Legal</t>
  </si>
  <si>
    <t>Licenses / Permits</t>
  </si>
  <si>
    <t>Advertising</t>
  </si>
  <si>
    <t>Supplies</t>
  </si>
  <si>
    <t xml:space="preserve">    Lawn care</t>
  </si>
  <si>
    <t xml:space="preserve">    Landscaping</t>
  </si>
  <si>
    <t xml:space="preserve">    Snow removal</t>
  </si>
  <si>
    <t>Income / Expense Analysis</t>
  </si>
  <si>
    <t>% GOI</t>
  </si>
  <si>
    <t>Comments</t>
  </si>
  <si>
    <t>% Op Exp</t>
  </si>
  <si>
    <t>%)</t>
  </si>
  <si>
    <t>Loan Points</t>
  </si>
  <si>
    <t>Acquisition Costs</t>
  </si>
  <si>
    <t>(</t>
  </si>
  <si>
    <t>Actual Age</t>
  </si>
  <si>
    <t>Garages ?</t>
  </si>
  <si>
    <t>= EFFECTIVE RENTAL INCOME</t>
  </si>
  <si>
    <t>= CASH FLOW BEFORE TAXES</t>
  </si>
  <si>
    <t>Age of roof(s)</t>
  </si>
  <si>
    <t>Term (Yrs)</t>
  </si>
  <si>
    <t xml:space="preserve">    Expenses / Benefits</t>
  </si>
  <si>
    <t xml:space="preserve">    Taxes / Worker's Comp</t>
  </si>
  <si>
    <t>Contract Services:  Trash</t>
  </si>
  <si>
    <t>Other/Misc:</t>
  </si>
  <si>
    <t xml:space="preserve">  - Other Income (affected by vacancy)</t>
  </si>
  <si>
    <t xml:space="preserve">  + Other Income (NOT affected by vacancy)</t>
  </si>
  <si>
    <t xml:space="preserve">  - Annual Debt Service</t>
  </si>
  <si>
    <t xml:space="preserve">  - Funded Reserves</t>
  </si>
  <si>
    <t xml:space="preserve">  - Leasing Commissions</t>
  </si>
  <si>
    <t xml:space="preserve">  - Capital Additions</t>
  </si>
  <si>
    <t xml:space="preserve">    Labor</t>
  </si>
  <si>
    <t>Repairs and Maintenance: Materials</t>
  </si>
  <si>
    <t>Management</t>
  </si>
  <si>
    <t>"What If..."</t>
  </si>
  <si>
    <t>The Opportunity Evaluator™</t>
  </si>
  <si>
    <t>Visit us on the web at www.CreativeCommercialRealEstate.com</t>
  </si>
  <si>
    <t>LEAD DATE</t>
  </si>
  <si>
    <t>LEAD SOURCE</t>
  </si>
  <si>
    <t xml:space="preserve">Property Size   </t>
  </si>
  <si>
    <t>Mortgages (enter info below)</t>
  </si>
  <si>
    <t>(Rentable Sq.Ft.)</t>
  </si>
  <si>
    <t>Purchase Price*</t>
  </si>
  <si>
    <t>GROSS POTENTIAL RENTAL INCOME*</t>
  </si>
  <si>
    <t>= GROSS OPERATING INCOME*</t>
  </si>
  <si>
    <t>TOTAL OPERATING EXPENSES*</t>
  </si>
  <si>
    <t>NET OPERATING INCOME*</t>
  </si>
  <si>
    <t xml:space="preserve">  - Vacancy&amp;Credit Loss*</t>
  </si>
  <si>
    <r>
      <t xml:space="preserve">      OPERATING EXPENSES  (verifiable / </t>
    </r>
    <r>
      <rPr>
        <i/>
        <sz val="11"/>
        <rFont val="Arial"/>
        <family val="2"/>
      </rPr>
      <t>unverifiable</t>
    </r>
    <r>
      <rPr>
        <sz val="11"/>
        <rFont val="Arial"/>
        <family val="2"/>
      </rPr>
      <t>)</t>
    </r>
  </si>
  <si>
    <t>Calculated GPRI</t>
  </si>
  <si>
    <t>A1</t>
  </si>
  <si>
    <t>A2</t>
  </si>
  <si>
    <t>A3</t>
  </si>
  <si>
    <t>A4</t>
  </si>
  <si>
    <t>A5</t>
  </si>
  <si>
    <t>Misc.</t>
  </si>
  <si>
    <t xml:space="preserve">  Parking Lot Cond.</t>
  </si>
  <si>
    <t>Initial Loan</t>
  </si>
  <si>
    <t>Periodic Pymt</t>
  </si>
  <si>
    <t>Pymts/Yr</t>
  </si>
  <si>
    <t>Interest Rate</t>
  </si>
  <si>
    <t>Purchase Price</t>
  </si>
  <si>
    <t>Vacancy/Credit Loss</t>
  </si>
  <si>
    <t>Gross Potential Rental Income</t>
  </si>
  <si>
    <t>Gross Operating Income</t>
  </si>
  <si>
    <t>Total Operating Expenses</t>
  </si>
  <si>
    <t>Net Operating Income (NOI)</t>
  </si>
  <si>
    <t>Income Calculator</t>
  </si>
  <si>
    <r>
      <t>Raise/</t>
    </r>
    <r>
      <rPr>
        <sz val="10"/>
        <color indexed="10"/>
        <rFont val="Arial"/>
        <family val="2"/>
      </rPr>
      <t>Lower</t>
    </r>
    <r>
      <rPr>
        <sz val="10"/>
        <rFont val="Arial"/>
        <family val="0"/>
      </rPr>
      <t xml:space="preserve"> By %</t>
    </r>
  </si>
  <si>
    <r>
      <t>I</t>
    </r>
    <r>
      <rPr>
        <sz val="10"/>
        <rFont val="Arial"/>
        <family val="0"/>
      </rPr>
      <t>2</t>
    </r>
  </si>
  <si>
    <r>
      <t>I</t>
    </r>
    <r>
      <rPr>
        <sz val="10"/>
        <rFont val="Arial"/>
        <family val="0"/>
      </rPr>
      <t>3</t>
    </r>
  </si>
  <si>
    <r>
      <t>I</t>
    </r>
    <r>
      <rPr>
        <sz val="10"/>
        <rFont val="Arial"/>
        <family val="0"/>
      </rPr>
      <t>4</t>
    </r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</si>
  <si>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</si>
  <si>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</si>
  <si>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</si>
  <si>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</si>
  <si>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</si>
  <si>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</si>
  <si>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</si>
  <si>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</si>
  <si>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</si>
  <si>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</si>
  <si>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</si>
  <si>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</si>
  <si>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</si>
  <si>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</si>
  <si>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</si>
  <si>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</si>
  <si>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</si>
  <si>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</si>
  <si>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PA</t>
  </si>
  <si>
    <t>PB</t>
  </si>
  <si>
    <t>PC</t>
  </si>
  <si>
    <t>W2  Value is:</t>
  </si>
  <si>
    <t>W4  Re-Fi %</t>
  </si>
  <si>
    <t>W5  Re-Fi Proceeds</t>
  </si>
  <si>
    <t>W6  Re-Fi Cash Out</t>
  </si>
  <si>
    <t>W1  Cap Rate* is:</t>
  </si>
  <si>
    <t>FA</t>
  </si>
  <si>
    <t>Initial Investment</t>
  </si>
  <si>
    <t>= Adjusted GPRI</t>
  </si>
  <si>
    <t>A6 Price Per Square Foot</t>
  </si>
  <si>
    <t>A7 Price Per Unit</t>
  </si>
  <si>
    <t>Am.Pd. (Yrs)</t>
  </si>
  <si>
    <r>
      <t>I</t>
    </r>
    <r>
      <rPr>
        <sz val="10"/>
        <rFont val="Arial"/>
        <family val="0"/>
      </rPr>
      <t>5</t>
    </r>
  </si>
  <si>
    <r>
      <t xml:space="preserve">W3  Sale Cash Out </t>
    </r>
    <r>
      <rPr>
        <sz val="8"/>
        <rFont val="Arial"/>
        <family val="2"/>
      </rPr>
      <t>(pre-tax)</t>
    </r>
  </si>
  <si>
    <t xml:space="preserve">Int. Only        </t>
  </si>
  <si>
    <t>Enter $ Total</t>
  </si>
  <si>
    <t>NOTES</t>
  </si>
  <si>
    <r>
      <t>(</t>
    </r>
    <r>
      <rPr>
        <b/>
        <sz val="11"/>
        <rFont val="Courier New"/>
        <family val="3"/>
      </rPr>
      <t>I</t>
    </r>
    <r>
      <rPr>
        <b/>
        <sz val="10"/>
        <rFont val="Arial"/>
        <family val="2"/>
      </rPr>
      <t>1   If GPRI already known, enter here:</t>
    </r>
  </si>
  <si>
    <t>or By $/Sq.Ft.</t>
  </si>
  <si>
    <r>
      <t>I</t>
    </r>
    <r>
      <rPr>
        <sz val="10"/>
        <rFont val="Arial"/>
        <family val="0"/>
      </rPr>
      <t>6 Suite #</t>
    </r>
  </si>
  <si>
    <r>
      <t>I</t>
    </r>
    <r>
      <rPr>
        <sz val="10"/>
        <rFont val="Arial"/>
        <family val="0"/>
      </rPr>
      <t>7 # Sq.Ft.</t>
    </r>
  </si>
  <si>
    <t>Commercial Evaluator</t>
  </si>
  <si>
    <t>Acquisition</t>
  </si>
  <si>
    <t>What If…</t>
  </si>
  <si>
    <t>$</t>
  </si>
  <si>
    <t>%</t>
  </si>
  <si>
    <t>Cap Rate Desired</t>
  </si>
  <si>
    <t>Actual</t>
  </si>
  <si>
    <t>Cap)</t>
  </si>
  <si>
    <r>
      <t xml:space="preserve">  VALUE </t>
    </r>
    <r>
      <rPr>
        <b/>
        <sz val="11"/>
        <rFont val="Arial"/>
        <family val="2"/>
      </rPr>
      <t>(based on</t>
    </r>
  </si>
  <si>
    <t xml:space="preserve">       The Opportunity Evaluator™ 7-Move Quick Check</t>
  </si>
  <si>
    <t>Income Evaluator</t>
  </si>
  <si>
    <t>Mortgages</t>
  </si>
  <si>
    <t>Projections for Annual Change (%)</t>
  </si>
  <si>
    <t>Average/Year</t>
  </si>
  <si>
    <t>Year:</t>
  </si>
  <si>
    <t>2</t>
  </si>
  <si>
    <t>3</t>
  </si>
  <si>
    <t>4</t>
  </si>
  <si>
    <t>5</t>
  </si>
  <si>
    <t>6</t>
  </si>
  <si>
    <t>C1</t>
  </si>
  <si>
    <t>GROSS POTENTIAL RENTAL INCOME</t>
  </si>
  <si>
    <t>C2</t>
  </si>
  <si>
    <t>- Vacancy&amp;Credit Loss</t>
  </si>
  <si>
    <t>C3</t>
  </si>
  <si>
    <t>- Other Income (affected by vacancy)</t>
  </si>
  <si>
    <t>C4</t>
  </si>
  <si>
    <t>+ Other Income (NOT affected by vacancy)</t>
  </si>
  <si>
    <t>C5</t>
  </si>
  <si>
    <t>TOTAL OPERATING EXPENSES</t>
  </si>
  <si>
    <t>Income Projections</t>
  </si>
  <si>
    <t>MASTER</t>
  </si>
  <si>
    <t>End of Year:</t>
  </si>
  <si>
    <t xml:space="preserve">  - Vacancy&amp;Credit Loss</t>
  </si>
  <si>
    <t>= GROSS OPERATING INCOME</t>
  </si>
  <si>
    <t>NET OPERATING INCOME</t>
  </si>
  <si>
    <t>Mortgage Balance (BOY)</t>
  </si>
  <si>
    <t xml:space="preserve">  - Principal Reduction</t>
  </si>
  <si>
    <t>CASH FLOW BEFORE TAXES (line 13)</t>
  </si>
  <si>
    <t>= ANNUAL GAIN (not including depreciation)</t>
  </si>
  <si>
    <t>= Mortgage Balance (EOY)</t>
  </si>
  <si>
    <t xml:space="preserve">  + Principal Reduction (line 15)</t>
  </si>
  <si>
    <t>CUMULATIVE CASH FLOW BEFORE TAXES</t>
  </si>
  <si>
    <t xml:space="preserve">  + CUMULATIVE PRINCIPAL REDUCTION</t>
  </si>
  <si>
    <t>= CUMULATIVE GAIN BEFORE TAXES</t>
  </si>
  <si>
    <t>NET OPERATING INCOME (line 8)</t>
  </si>
  <si>
    <t xml:space="preserve">  / Cap Rate Desired By Investor </t>
  </si>
  <si>
    <t>= VALUE AFTER FORCED APPRECIATION</t>
  </si>
  <si>
    <t xml:space="preserve">  - Purchase Price (line A1)</t>
  </si>
  <si>
    <t xml:space="preserve">  + CUMULATIVE GAIN BEFORE TAXES (line 22)</t>
  </si>
  <si>
    <t>= TOTAL GAIN BEFORE TAXES AND COST OF SALES</t>
  </si>
  <si>
    <t>= EQUITY BUILDUP FROM FORCED APPRECIATION</t>
  </si>
  <si>
    <t/>
  </si>
  <si>
    <r>
      <t xml:space="preserve">Commercial Evaluator    </t>
    </r>
    <r>
      <rPr>
        <b/>
        <sz val="16"/>
        <color indexed="10"/>
        <rFont val="Arial"/>
        <family val="2"/>
      </rPr>
      <t>&lt;&lt;  MASTER - DO NOT ENTER DATA ON THIS SHEET  &gt;&gt;</t>
    </r>
  </si>
  <si>
    <t xml:space="preserve">*7-Move Quick-Check Numbers </t>
  </si>
  <si>
    <t>Reproduction in any form without the express written consent of SPL is prohibited.</t>
  </si>
  <si>
    <t xml:space="preserve">The Opportunity Evaluator™ </t>
  </si>
  <si>
    <t>Property Background Information</t>
  </si>
  <si>
    <t>Present use of property:</t>
  </si>
  <si>
    <t>Intended use of property:</t>
  </si>
  <si>
    <t xml:space="preserve">Existing Financing (bank, seller, private money, hard money) </t>
  </si>
  <si>
    <t>Include loan amounts, interest rates, and terms of financing:</t>
  </si>
  <si>
    <t>Please give a detailed summary in your own words of the area in which the property is situated, any economic factors (low/middle/high-income, etc.), development (ongoing or anticipated), competition and surrounding properties:</t>
  </si>
  <si>
    <t>Population information:</t>
  </si>
  <si>
    <t>Any other factors that you believe are relevant to the property or the area the property is located in:</t>
  </si>
  <si>
    <t>Tenant Name</t>
  </si>
  <si>
    <t>Lease End Date</t>
  </si>
  <si>
    <t xml:space="preserve"> </t>
  </si>
  <si>
    <t>How long has the seller held the property?</t>
  </si>
  <si>
    <t>What are they planning on doing with the sale proceeds when they sell?</t>
  </si>
  <si>
    <t>Are they the sole owner or are there partners?</t>
  </si>
  <si>
    <t xml:space="preserve">What was their management philosophy? </t>
  </si>
  <si>
    <t>Will they seller finance?</t>
  </si>
  <si>
    <t>Will they wait on their down payment or take it in chunks?</t>
  </si>
  <si>
    <r>
      <t>Give the following detail for each lien</t>
    </r>
  </si>
  <si>
    <t>What is the payment amount?</t>
  </si>
  <si>
    <t>Is this a hostile lien?</t>
  </si>
  <si>
    <t>Are there discount possibilities?</t>
  </si>
  <si>
    <t>Interest Rate?</t>
  </si>
  <si>
    <t>Amortization?</t>
  </si>
  <si>
    <t>Term in Years?</t>
  </si>
  <si>
    <t>Lien 1</t>
  </si>
  <si>
    <t>Lien 2</t>
  </si>
  <si>
    <t>Lien 3</t>
  </si>
  <si>
    <t>What is your experience level on a scale of 1-100?</t>
  </si>
  <si>
    <t>How long do you anticipate the project to take reach your goal?</t>
  </si>
  <si>
    <t>How long will do you intend to hold the property?</t>
  </si>
  <si>
    <t>What if you are unable to accomplish your exit in the appropriate time table?</t>
  </si>
  <si>
    <t>Can you handle a negative cash flow period?</t>
  </si>
  <si>
    <t>How long have you been investing in real estate of any kind?</t>
  </si>
  <si>
    <t xml:space="preserve">   How many deals have you completed for you own portfolio?</t>
  </si>
  <si>
    <t xml:space="preserve">   How many commercial transactions have you completed for your own account?</t>
  </si>
  <si>
    <t xml:space="preserve">   How many commercial transactions have you completed for others?</t>
  </si>
  <si>
    <t xml:space="preserve">   What types of properties have you worked with and what was the approximate size of each?</t>
  </si>
  <si>
    <t xml:space="preserve">   Have you worked with this type of property before?</t>
  </si>
  <si>
    <t>What if you cannot reach your exit at all?</t>
  </si>
  <si>
    <t xml:space="preserve">   Is this property local or out of your area?</t>
  </si>
  <si>
    <t xml:space="preserve">   How often do you intend to visit the property?</t>
  </si>
  <si>
    <t xml:space="preserve">What is your goal for this deal? </t>
  </si>
  <si>
    <t>This deal?</t>
  </si>
  <si>
    <t>(1-100)</t>
  </si>
  <si>
    <t>Your passion and</t>
  </si>
  <si>
    <t xml:space="preserve">The probability of this  </t>
  </si>
  <si>
    <t>deal occuring?</t>
  </si>
  <si>
    <t>Investor Background Profile</t>
  </si>
  <si>
    <t>Seller Background Profile</t>
  </si>
  <si>
    <t>Confirmed</t>
  </si>
  <si>
    <t>Pending</t>
  </si>
  <si>
    <t>Project Funding Profile</t>
  </si>
  <si>
    <t>Equity Lines</t>
  </si>
  <si>
    <t>Cash From Pending Sale</t>
  </si>
  <si>
    <t>Savings</t>
  </si>
  <si>
    <t>How much money do you have from partners to put towards this deal?</t>
  </si>
  <si>
    <t>How much money do you have personally to put towards this deal?</t>
  </si>
  <si>
    <t>Amount</t>
  </si>
  <si>
    <t xml:space="preserve">Amount  </t>
  </si>
  <si>
    <t>Points</t>
  </si>
  <si>
    <t>Int. Rate</t>
  </si>
  <si>
    <t>Term</t>
  </si>
  <si>
    <t>Prepay Penalty</t>
  </si>
  <si>
    <t>Amortization</t>
  </si>
  <si>
    <t>from loans to put towards this deal?</t>
  </si>
  <si>
    <t xml:space="preserve">How much money do you have </t>
  </si>
  <si>
    <t>from seller financing ?</t>
  </si>
  <si>
    <t>Balloon</t>
  </si>
  <si>
    <t>Seller Financing</t>
  </si>
  <si>
    <t>Assumable Financing</t>
  </si>
  <si>
    <t>Are there any gaps in the funding?</t>
  </si>
  <si>
    <t>42 DCR-B</t>
  </si>
  <si>
    <t>44 CAP Rate</t>
  </si>
  <si>
    <t>43 DCR-I</t>
  </si>
  <si>
    <t>45 C-on-C</t>
  </si>
  <si>
    <t>Commercial Rent Roll</t>
  </si>
  <si>
    <t>Check this box to use Rent Roll</t>
  </si>
  <si>
    <t>Total Sq.Ft.</t>
  </si>
  <si>
    <t>Total # of Tenants</t>
  </si>
  <si>
    <t>Rent/Mo.</t>
  </si>
  <si>
    <r>
      <t>I9</t>
    </r>
    <r>
      <rPr>
        <sz val="10"/>
        <rFont val="Arial"/>
        <family val="0"/>
      </rPr>
      <t xml:space="preserve"> Ann. Rent</t>
    </r>
  </si>
  <si>
    <t>Total GPRI</t>
  </si>
  <si>
    <t>Total Rent/Mo.</t>
  </si>
  <si>
    <t># Tenants</t>
  </si>
  <si>
    <r>
      <t>I</t>
    </r>
    <r>
      <rPr>
        <b/>
        <sz val="9"/>
        <rFont val="Arial"/>
        <family val="2"/>
      </rPr>
      <t>6 Suite #</t>
    </r>
  </si>
  <si>
    <r>
      <t>I</t>
    </r>
    <r>
      <rPr>
        <b/>
        <sz val="9"/>
        <rFont val="Arial"/>
        <family val="2"/>
      </rPr>
      <t>7 # Sq.Ft.</t>
    </r>
  </si>
  <si>
    <r>
      <t>I</t>
    </r>
    <r>
      <rPr>
        <b/>
        <sz val="9"/>
        <rFont val="Arial"/>
        <family val="2"/>
      </rPr>
      <t>9 Ann. Rent</t>
    </r>
  </si>
  <si>
    <t>Loan 1</t>
  </si>
  <si>
    <t>Loan 2</t>
  </si>
  <si>
    <t>Partner 1</t>
  </si>
  <si>
    <t>Partner 2</t>
  </si>
  <si>
    <t>Partner 3</t>
  </si>
  <si>
    <t>Give a brief narration of your impression of the seller's personality, education level,</t>
  </si>
  <si>
    <t>How did the seller acquire the property? (investment, inheritance etc.)</t>
  </si>
  <si>
    <t>If yes, how long?</t>
  </si>
  <si>
    <t>How much?</t>
  </si>
  <si>
    <t>What, if any, down payment or earnest money do they desire?</t>
  </si>
  <si>
    <t>If yes, how much?</t>
  </si>
  <si>
    <t>How many liens?</t>
  </si>
  <si>
    <t xml:space="preserve">   Is there existing financing?</t>
  </si>
  <si>
    <t>How old are the sellers?</t>
  </si>
  <si>
    <t>Do they have other properties?  If yes, how many and what type? (retail strips, golf courses, etc.)</t>
  </si>
  <si>
    <t>Do they self-manage or hire professionals?</t>
  </si>
  <si>
    <t>What are their personal plans when they sell? (retire, 1031 etc.)</t>
  </si>
  <si>
    <t>Why are they selling?  (death, divorce, retiring, etc.)</t>
  </si>
  <si>
    <t xml:space="preserve">   Is there a broker involved?</t>
  </si>
  <si>
    <t>be relevant to the seller's mindset and motivation</t>
  </si>
  <si>
    <t>investor savvy, personal finances, and any other elements you believe may</t>
  </si>
  <si>
    <t>(residential, commercial, or both)</t>
  </si>
  <si>
    <t xml:space="preserve">   What is your primary strategy for acquiring? (preforeclosure, subject to, etc.) </t>
  </si>
  <si>
    <t xml:space="preserve">   What is your primary strategy for selling? (lease option, retail, etc.)</t>
  </si>
  <si>
    <t xml:space="preserve">   (80-unit apartment complex, 250,000 sq.ft. shopping center, etc.)</t>
  </si>
  <si>
    <t>How familiar are you with the prospective property in this deal on a scale of 1-100?</t>
  </si>
  <si>
    <t>(also give background)</t>
  </si>
  <si>
    <t>How familiar are you with the location and the general area where the property is located</t>
  </si>
  <si>
    <t>on a scale of 1-100?  (also give background)</t>
  </si>
  <si>
    <t>Will you self-manage or will you rely upon someone else?</t>
  </si>
  <si>
    <t>Will you use a professional management company?</t>
  </si>
  <si>
    <t>What are your exit strategies? (renovate and add to portfolio, quick turn, etc.)</t>
  </si>
  <si>
    <t>How? (contribute capital, leverage other property, etc.)</t>
  </si>
  <si>
    <t>(cash flow of $10K per month, tax shelter, $250K at closing and $5K cash flow, etc.)</t>
  </si>
  <si>
    <t>commitment to this project?</t>
  </si>
  <si>
    <t>Please enter a detailed description of the physical condition of the property in your own words:</t>
  </si>
  <si>
    <t xml:space="preserve">   What repairs are needed now and how much do you expect them to cost?</t>
  </si>
  <si>
    <t xml:space="preserve">   What repairs do you expect the property to need within five years, and how much will they cost?</t>
  </si>
  <si>
    <t xml:space="preserve">On a scale of 1-100 (100 being the very best) how would you rate… </t>
  </si>
  <si>
    <t>Pre-payment Penalty?</t>
  </si>
  <si>
    <t>How many yrs. has fin. been in place?</t>
  </si>
  <si>
    <t>For how long?</t>
  </si>
  <si>
    <r>
      <t>I</t>
    </r>
    <r>
      <rPr>
        <b/>
        <sz val="9"/>
        <rFont val="Arial"/>
        <family val="2"/>
      </rPr>
      <t>8 $/Sq.Ft./Yr.</t>
    </r>
  </si>
  <si>
    <t>Avg. $/Sq.Ft./Yr.</t>
  </si>
  <si>
    <r>
      <t>I</t>
    </r>
    <r>
      <rPr>
        <sz val="10"/>
        <rFont val="Arial"/>
        <family val="0"/>
      </rPr>
      <t>8 $/Sq.Ft./Yr.</t>
    </r>
  </si>
  <si>
    <t>OppEval™ v12a © 2006 by Scheel Publishing LLC (SPL).  All rights reserved.</t>
  </si>
  <si>
    <r>
      <t xml:space="preserve">Or </t>
    </r>
    <r>
      <rPr>
        <b/>
        <sz val="9"/>
        <color indexed="18"/>
        <rFont val="Arial"/>
        <family val="0"/>
      </rPr>
      <t>%.</t>
    </r>
  </si>
  <si>
    <t>Loan 3</t>
  </si>
  <si>
    <t>OppEval™ v12a © 2006 by Scheel Publishing LLC (SPL).  All rights reserved.  Reproduction in any form without the express written consent of SPL is prohibited.</t>
  </si>
  <si>
    <t>(1 = Absolute Beginner  100 = 20+ Yrs. Experience and $150 Million in Property)</t>
  </si>
  <si>
    <t>Misc - Anand</t>
  </si>
  <si>
    <t>CAM</t>
  </si>
  <si>
    <t>Bank Charges</t>
  </si>
  <si>
    <t>Loan Costs</t>
  </si>
  <si>
    <t>Vogue</t>
  </si>
  <si>
    <t>Office</t>
  </si>
  <si>
    <t>Apt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</si>
</sst>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d\,\ yyyy"/>
    <numFmt numFmtId="166" formatCode="mm/dd/yy;@"/>
    <numFmt numFmtId="167" formatCode="0.00_);[Red]\(0.00\)"/>
    <numFmt numFmtId="168" formatCode="0.0%"/>
    <numFmt numFmtId="169" formatCode="#,##0.000_);[Red]\(#,##0.000\)"/>
    <numFmt numFmtId="170" formatCode="0_);[Red]\(0\)"/>
    <numFmt numFmtId="171" formatCode="0;\-0;;@"/>
    <numFmt numFmtId="172" formatCode="[$-409]h:mm:ss\ AM/PM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m/d/yyyy;@"/>
    <numFmt numFmtId="180" formatCode="0.000"/>
  </numFmts>
  <fonts count="8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 Black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1"/>
      <name val="Courier New"/>
      <family val="3"/>
    </font>
    <font>
      <sz val="11.5"/>
      <name val="Courier New"/>
      <family val="3"/>
    </font>
    <font>
      <sz val="14"/>
      <name val="Arial Black"/>
      <family val="2"/>
    </font>
    <font>
      <b/>
      <sz val="11"/>
      <name val="Courier New"/>
      <family val="3"/>
    </font>
    <font>
      <sz val="10"/>
      <color indexed="47"/>
      <name val="Arial"/>
      <family val="2"/>
    </font>
    <font>
      <sz val="11"/>
      <color indexed="10"/>
      <name val="Arial"/>
      <family val="2"/>
    </font>
    <font>
      <sz val="11"/>
      <color indexed="10"/>
      <name val="Wingdings 3"/>
      <family val="1"/>
    </font>
    <font>
      <sz val="11"/>
      <color indexed="9"/>
      <name val="Wingdings 2"/>
      <family val="1"/>
    </font>
    <font>
      <b/>
      <sz val="4"/>
      <name val="Arial Black"/>
      <family val="2"/>
    </font>
    <font>
      <sz val="4"/>
      <name val="Arial"/>
      <family val="0"/>
    </font>
    <font>
      <sz val="16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18"/>
      <name val="Arial"/>
      <family val="0"/>
    </font>
    <font>
      <b/>
      <sz val="12"/>
      <color indexed="1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i/>
      <sz val="12"/>
      <name val="Arial"/>
      <family val="2"/>
    </font>
    <font>
      <sz val="2"/>
      <color indexed="9"/>
      <name val="Arial"/>
      <family val="0"/>
    </font>
    <font>
      <sz val="4"/>
      <color indexed="9"/>
      <name val="Arial"/>
      <family val="0"/>
    </font>
    <font>
      <i/>
      <sz val="10"/>
      <name val="Arial"/>
      <family val="2"/>
    </font>
    <font>
      <sz val="1"/>
      <color indexed="15"/>
      <name val="Arial"/>
      <family val="2"/>
    </font>
    <font>
      <b/>
      <sz val="9"/>
      <name val="Courier New"/>
      <family val="3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40" fontId="5" fillId="0" borderId="10" xfId="0" applyNumberFormat="1" applyFont="1" applyBorder="1" applyAlignment="1" applyProtection="1">
      <alignment/>
      <protection hidden="1"/>
    </xf>
    <xf numFmtId="40" fontId="5" fillId="0" borderId="0" xfId="0" applyNumberFormat="1" applyFont="1" applyBorder="1" applyAlignment="1" applyProtection="1">
      <alignment/>
      <protection hidden="1"/>
    </xf>
    <xf numFmtId="38" fontId="5" fillId="0" borderId="10" xfId="0" applyNumberFormat="1" applyFont="1" applyBorder="1" applyAlignment="1" applyProtection="1">
      <alignment/>
      <protection hidden="1"/>
    </xf>
    <xf numFmtId="38" fontId="5" fillId="0" borderId="10" xfId="0" applyNumberFormat="1" applyFont="1" applyFill="1" applyBorder="1" applyAlignment="1" applyProtection="1">
      <alignment/>
      <protection hidden="1"/>
    </xf>
    <xf numFmtId="38" fontId="5" fillId="0" borderId="11" xfId="0" applyNumberFormat="1" applyFont="1" applyBorder="1" applyAlignment="1" applyProtection="1">
      <alignment/>
      <protection hidden="1"/>
    </xf>
    <xf numFmtId="40" fontId="5" fillId="0" borderId="11" xfId="0" applyNumberFormat="1" applyFont="1" applyBorder="1" applyAlignment="1" applyProtection="1">
      <alignment/>
      <protection hidden="1"/>
    </xf>
    <xf numFmtId="40" fontId="5" fillId="0" borderId="12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68" fontId="5" fillId="0" borderId="12" xfId="0" applyNumberFormat="1" applyFont="1" applyBorder="1" applyAlignment="1" applyProtection="1">
      <alignment horizontal="right"/>
      <protection hidden="1"/>
    </xf>
    <xf numFmtId="168" fontId="5" fillId="0" borderId="0" xfId="0" applyNumberFormat="1" applyFont="1" applyBorder="1" applyAlignment="1" applyProtection="1">
      <alignment horizontal="right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8" fontId="5" fillId="0" borderId="11" xfId="0" applyNumberFormat="1" applyFont="1" applyBorder="1" applyAlignment="1" applyProtection="1">
      <alignment horizontal="right"/>
      <protection hidden="1"/>
    </xf>
    <xf numFmtId="38" fontId="5" fillId="0" borderId="13" xfId="0" applyNumberFormat="1" applyFont="1" applyBorder="1" applyAlignment="1" applyProtection="1">
      <alignment/>
      <protection hidden="1"/>
    </xf>
    <xf numFmtId="40" fontId="5" fillId="0" borderId="13" xfId="0" applyNumberFormat="1" applyFont="1" applyBorder="1" applyAlignment="1" applyProtection="1">
      <alignment/>
      <protection hidden="1"/>
    </xf>
    <xf numFmtId="38" fontId="5" fillId="0" borderId="12" xfId="0" applyNumberFormat="1" applyFont="1" applyBorder="1" applyAlignment="1" applyProtection="1">
      <alignment/>
      <protection hidden="1"/>
    </xf>
    <xf numFmtId="169" fontId="5" fillId="0" borderId="13" xfId="0" applyNumberFormat="1" applyFont="1" applyBorder="1" applyAlignment="1" applyProtection="1">
      <alignment horizontal="center"/>
      <protection hidden="1"/>
    </xf>
    <xf numFmtId="168" fontId="5" fillId="0" borderId="13" xfId="0" applyNumberFormat="1" applyFont="1" applyBorder="1" applyAlignment="1" applyProtection="1">
      <alignment horizontal="center"/>
      <protection hidden="1"/>
    </xf>
    <xf numFmtId="38" fontId="0" fillId="33" borderId="14" xfId="0" applyNumberFormat="1" applyFont="1" applyFill="1" applyBorder="1" applyAlignment="1" applyProtection="1">
      <alignment/>
      <protection locked="0"/>
    </xf>
    <xf numFmtId="38" fontId="0" fillId="33" borderId="10" xfId="0" applyNumberFormat="1" applyFont="1" applyFill="1" applyBorder="1" applyAlignment="1" applyProtection="1">
      <alignment/>
      <protection hidden="1"/>
    </xf>
    <xf numFmtId="10" fontId="0" fillId="33" borderId="12" xfId="0" applyNumberFormat="1" applyFont="1" applyFill="1" applyBorder="1" applyAlignment="1" applyProtection="1">
      <alignment horizontal="center"/>
      <protection locked="0"/>
    </xf>
    <xf numFmtId="38" fontId="0" fillId="33" borderId="15" xfId="0" applyNumberFormat="1" applyFont="1" applyFill="1" applyBorder="1" applyAlignment="1" applyProtection="1">
      <alignment/>
      <protection locked="0"/>
    </xf>
    <xf numFmtId="38" fontId="0" fillId="33" borderId="13" xfId="0" applyNumberFormat="1" applyFont="1" applyFill="1" applyBorder="1" applyAlignment="1" applyProtection="1">
      <alignment/>
      <protection hidden="1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center"/>
      <protection locked="0"/>
    </xf>
    <xf numFmtId="3" fontId="0" fillId="35" borderId="12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40" fontId="0" fillId="35" borderId="12" xfId="0" applyNumberFormat="1" applyFont="1" applyFill="1" applyBorder="1" applyAlignment="1" applyProtection="1">
      <alignment/>
      <protection hidden="1"/>
    </xf>
    <xf numFmtId="38" fontId="0" fillId="35" borderId="12" xfId="0" applyNumberFormat="1" applyFont="1" applyFill="1" applyBorder="1" applyAlignment="1" applyProtection="1">
      <alignment horizontal="center"/>
      <protection locked="0"/>
    </xf>
    <xf numFmtId="164" fontId="0" fillId="35" borderId="12" xfId="0" applyNumberFormat="1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3" fontId="0" fillId="35" borderId="11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/>
    </xf>
    <xf numFmtId="38" fontId="0" fillId="35" borderId="11" xfId="0" applyNumberFormat="1" applyFont="1" applyFill="1" applyBorder="1" applyAlignment="1" applyProtection="1">
      <alignment horizontal="center"/>
      <protection locked="0"/>
    </xf>
    <xf numFmtId="164" fontId="0" fillId="35" borderId="11" xfId="0" applyNumberFormat="1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38" fontId="0" fillId="33" borderId="17" xfId="0" applyNumberFormat="1" applyFont="1" applyFill="1" applyBorder="1" applyAlignment="1" applyProtection="1">
      <alignment/>
      <protection hidden="1"/>
    </xf>
    <xf numFmtId="49" fontId="0" fillId="33" borderId="19" xfId="0" applyNumberFormat="1" applyFont="1" applyFill="1" applyBorder="1" applyAlignment="1" applyProtection="1">
      <alignment/>
      <protection/>
    </xf>
    <xf numFmtId="49" fontId="0" fillId="33" borderId="17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38" fontId="0" fillId="36" borderId="12" xfId="0" applyNumberFormat="1" applyFont="1" applyFill="1" applyBorder="1" applyAlignment="1" applyProtection="1">
      <alignment horizontal="center"/>
      <protection locked="0"/>
    </xf>
    <xf numFmtId="38" fontId="0" fillId="36" borderId="10" xfId="0" applyNumberFormat="1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/>
      <protection hidden="1"/>
    </xf>
    <xf numFmtId="0" fontId="0" fillId="36" borderId="19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38" fontId="0" fillId="36" borderId="12" xfId="0" applyNumberFormat="1" applyFont="1" applyFill="1" applyBorder="1" applyAlignment="1" applyProtection="1">
      <alignment horizontal="right"/>
      <protection hidden="1"/>
    </xf>
    <xf numFmtId="49" fontId="0" fillId="36" borderId="17" xfId="0" applyNumberFormat="1" applyFont="1" applyFill="1" applyBorder="1" applyAlignment="1" applyProtection="1">
      <alignment horizontal="center"/>
      <protection hidden="1"/>
    </xf>
    <xf numFmtId="0" fontId="0" fillId="36" borderId="13" xfId="0" applyFont="1" applyFill="1" applyBorder="1" applyAlignment="1" applyProtection="1">
      <alignment/>
      <protection hidden="1"/>
    </xf>
    <xf numFmtId="38" fontId="0" fillId="36" borderId="13" xfId="0" applyNumberFormat="1" applyFont="1" applyFill="1" applyBorder="1" applyAlignment="1" applyProtection="1">
      <alignment horizontal="center"/>
      <protection hidden="1"/>
    </xf>
    <xf numFmtId="6" fontId="0" fillId="36" borderId="13" xfId="0" applyNumberFormat="1" applyFont="1" applyFill="1" applyBorder="1" applyAlignment="1" applyProtection="1">
      <alignment horizontal="right"/>
      <protection hidden="1"/>
    </xf>
    <xf numFmtId="49" fontId="0" fillId="36" borderId="13" xfId="0" applyNumberFormat="1" applyFont="1" applyFill="1" applyBorder="1" applyAlignment="1" applyProtection="1">
      <alignment horizontal="left"/>
      <protection hidden="1"/>
    </xf>
    <xf numFmtId="38" fontId="0" fillId="36" borderId="13" xfId="0" applyNumberFormat="1" applyFont="1" applyFill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40" fontId="8" fillId="0" borderId="0" xfId="0" applyNumberFormat="1" applyFont="1" applyBorder="1" applyAlignment="1" applyProtection="1">
      <alignment/>
      <protection hidden="1"/>
    </xf>
    <xf numFmtId="9" fontId="5" fillId="0" borderId="12" xfId="0" applyNumberFormat="1" applyFont="1" applyFill="1" applyBorder="1" applyAlignment="1" applyProtection="1">
      <alignment horizontal="center"/>
      <protection locked="0"/>
    </xf>
    <xf numFmtId="38" fontId="5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hidden="1"/>
    </xf>
    <xf numFmtId="40" fontId="0" fillId="35" borderId="0" xfId="0" applyNumberFormat="1" applyFont="1" applyFill="1" applyBorder="1" applyAlignment="1" applyProtection="1">
      <alignment/>
      <protection hidden="1"/>
    </xf>
    <xf numFmtId="40" fontId="0" fillId="35" borderId="13" xfId="0" applyNumberFormat="1" applyFont="1" applyFill="1" applyBorder="1" applyAlignment="1" applyProtection="1">
      <alignment/>
      <protection hidden="1"/>
    </xf>
    <xf numFmtId="40" fontId="5" fillId="0" borderId="17" xfId="0" applyNumberFormat="1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11" fillId="36" borderId="0" xfId="0" applyFont="1" applyFill="1" applyBorder="1" applyAlignment="1" applyProtection="1">
      <alignment horizontal="left"/>
      <protection hidden="1"/>
    </xf>
    <xf numFmtId="0" fontId="0" fillId="36" borderId="0" xfId="0" applyFont="1" applyFill="1" applyBorder="1" applyAlignment="1" applyProtection="1">
      <alignment horizontal="right"/>
      <protection hidden="1"/>
    </xf>
    <xf numFmtId="40" fontId="0" fillId="35" borderId="10" xfId="0" applyNumberFormat="1" applyFont="1" applyFill="1" applyBorder="1" applyAlignment="1" applyProtection="1">
      <alignment/>
      <protection hidden="1"/>
    </xf>
    <xf numFmtId="0" fontId="0" fillId="35" borderId="12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8" fontId="5" fillId="0" borderId="0" xfId="0" applyNumberFormat="1" applyFont="1" applyFill="1" applyBorder="1" applyAlignment="1" applyProtection="1">
      <alignment/>
      <protection hidden="1"/>
    </xf>
    <xf numFmtId="38" fontId="0" fillId="34" borderId="10" xfId="0" applyNumberFormat="1" applyFont="1" applyFill="1" applyBorder="1" applyAlignment="1" applyProtection="1">
      <alignment horizontal="center"/>
      <protection locked="0"/>
    </xf>
    <xf numFmtId="38" fontId="0" fillId="34" borderId="21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hidden="1"/>
    </xf>
    <xf numFmtId="9" fontId="0" fillId="36" borderId="14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36" borderId="22" xfId="0" applyFont="1" applyFill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7" fillId="36" borderId="0" xfId="0" applyFont="1" applyFill="1" applyBorder="1" applyAlignment="1" applyProtection="1">
      <alignment horizontal="center"/>
      <protection hidden="1"/>
    </xf>
    <xf numFmtId="6" fontId="0" fillId="36" borderId="0" xfId="0" applyNumberFormat="1" applyFont="1" applyFill="1" applyBorder="1" applyAlignment="1" applyProtection="1">
      <alignment horizontal="right"/>
      <protection hidden="1"/>
    </xf>
    <xf numFmtId="49" fontId="19" fillId="36" borderId="23" xfId="0" applyNumberFormat="1" applyFont="1" applyFill="1" applyBorder="1" applyAlignment="1" applyProtection="1">
      <alignment horizontal="center"/>
      <protection hidden="1"/>
    </xf>
    <xf numFmtId="8" fontId="20" fillId="0" borderId="0" xfId="0" applyNumberFormat="1" applyFont="1" applyFill="1" applyBorder="1" applyAlignment="1" applyProtection="1">
      <alignment horizontal="right"/>
      <protection hidden="1"/>
    </xf>
    <xf numFmtId="8" fontId="0" fillId="36" borderId="10" xfId="0" applyNumberFormat="1" applyFont="1" applyFill="1" applyBorder="1" applyAlignment="1" applyProtection="1">
      <alignment horizontal="center"/>
      <protection locked="0"/>
    </xf>
    <xf numFmtId="40" fontId="8" fillId="0" borderId="17" xfId="0" applyNumberFormat="1" applyFont="1" applyBorder="1" applyAlignment="1" applyProtection="1">
      <alignment/>
      <protection hidden="1"/>
    </xf>
    <xf numFmtId="40" fontId="8" fillId="0" borderId="22" xfId="0" applyNumberFormat="1" applyFont="1" applyBorder="1" applyAlignment="1" applyProtection="1">
      <alignment/>
      <protection hidden="1"/>
    </xf>
    <xf numFmtId="40" fontId="5" fillId="0" borderId="24" xfId="0" applyNumberFormat="1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40" fontId="5" fillId="36" borderId="18" xfId="0" applyNumberFormat="1" applyFont="1" applyFill="1" applyBorder="1" applyAlignment="1" applyProtection="1">
      <alignment horizontal="left"/>
      <protection hidden="1"/>
    </xf>
    <xf numFmtId="49" fontId="0" fillId="36" borderId="13" xfId="0" applyNumberFormat="1" applyFont="1" applyFill="1" applyBorder="1" applyAlignment="1" applyProtection="1">
      <alignment horizontal="right"/>
      <protection hidden="1"/>
    </xf>
    <xf numFmtId="38" fontId="8" fillId="0" borderId="0" xfId="0" applyNumberFormat="1" applyFont="1" applyBorder="1" applyAlignment="1" applyProtection="1">
      <alignment/>
      <protection hidden="1"/>
    </xf>
    <xf numFmtId="38" fontId="8" fillId="0" borderId="0" xfId="0" applyNumberFormat="1" applyFont="1" applyFill="1" applyBorder="1" applyAlignment="1" applyProtection="1">
      <alignment/>
      <protection hidden="1"/>
    </xf>
    <xf numFmtId="38" fontId="8" fillId="0" borderId="13" xfId="0" applyNumberFormat="1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38" fontId="2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49" fontId="0" fillId="33" borderId="26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9" fontId="0" fillId="33" borderId="2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/>
      <protection/>
    </xf>
    <xf numFmtId="10" fontId="0" fillId="33" borderId="0" xfId="0" applyNumberFormat="1" applyFont="1" applyFill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4" borderId="28" xfId="0" applyFont="1" applyFill="1" applyBorder="1" applyAlignment="1" applyProtection="1">
      <alignment/>
      <protection/>
    </xf>
    <xf numFmtId="38" fontId="0" fillId="34" borderId="28" xfId="0" applyNumberFormat="1" applyFont="1" applyFill="1" applyBorder="1" applyAlignment="1" applyProtection="1">
      <alignment horizontal="right"/>
      <protection/>
    </xf>
    <xf numFmtId="0" fontId="0" fillId="34" borderId="28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center"/>
      <protection/>
    </xf>
    <xf numFmtId="49" fontId="4" fillId="35" borderId="2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49" fontId="0" fillId="35" borderId="23" xfId="0" applyNumberFormat="1" applyFont="1" applyFill="1" applyBorder="1" applyAlignment="1" applyProtection="1">
      <alignment horizontal="center"/>
      <protection/>
    </xf>
    <xf numFmtId="49" fontId="0" fillId="35" borderId="27" xfId="0" applyNumberFormat="1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horizontal="right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19" fillId="36" borderId="27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/>
      <protection/>
    </xf>
    <xf numFmtId="0" fontId="11" fillId="0" borderId="2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9" fontId="5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/>
      <protection hidden="1"/>
    </xf>
    <xf numFmtId="38" fontId="5" fillId="0" borderId="0" xfId="0" applyNumberFormat="1" applyFont="1" applyBorder="1" applyAlignment="1" applyProtection="1">
      <alignment/>
      <protection/>
    </xf>
    <xf numFmtId="38" fontId="8" fillId="0" borderId="0" xfId="0" applyNumberFormat="1" applyFont="1" applyBorder="1" applyAlignment="1" applyProtection="1">
      <alignment/>
      <protection/>
    </xf>
    <xf numFmtId="40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/>
      <protection locked="0"/>
    </xf>
    <xf numFmtId="38" fontId="5" fillId="0" borderId="12" xfId="0" applyNumberFormat="1" applyFont="1" applyFill="1" applyBorder="1" applyAlignment="1" applyProtection="1">
      <alignment/>
      <protection locked="0"/>
    </xf>
    <xf numFmtId="9" fontId="25" fillId="0" borderId="0" xfId="0" applyNumberFormat="1" applyFont="1" applyBorder="1" applyAlignment="1" applyProtection="1">
      <alignment/>
      <protection locked="0"/>
    </xf>
    <xf numFmtId="0" fontId="0" fillId="37" borderId="0" xfId="0" applyFill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 locked="0"/>
    </xf>
    <xf numFmtId="0" fontId="27" fillId="0" borderId="0" xfId="0" applyFont="1" applyFill="1" applyBorder="1" applyAlignment="1" applyProtection="1">
      <alignment/>
      <protection hidden="1"/>
    </xf>
    <xf numFmtId="0" fontId="27" fillId="0" borderId="37" xfId="0" applyFont="1" applyFill="1" applyBorder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 hidden="1"/>
    </xf>
    <xf numFmtId="0" fontId="27" fillId="0" borderId="38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 horizontal="left"/>
      <protection/>
    </xf>
    <xf numFmtId="0" fontId="0" fillId="34" borderId="26" xfId="0" applyFont="1" applyFill="1" applyBorder="1" applyAlignment="1" applyProtection="1">
      <alignment horizontal="center"/>
      <protection/>
    </xf>
    <xf numFmtId="40" fontId="0" fillId="36" borderId="12" xfId="0" applyNumberFormat="1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/>
      <protection hidden="1"/>
    </xf>
    <xf numFmtId="6" fontId="29" fillId="0" borderId="0" xfId="0" applyNumberFormat="1" applyFont="1" applyFill="1" applyBorder="1" applyAlignment="1" applyProtection="1">
      <alignment/>
      <protection hidden="1"/>
    </xf>
    <xf numFmtId="0" fontId="29" fillId="37" borderId="0" xfId="0" applyFont="1" applyFill="1" applyAlignment="1" applyProtection="1">
      <alignment/>
      <protection hidden="1"/>
    </xf>
    <xf numFmtId="0" fontId="29" fillId="0" borderId="38" xfId="0" applyFont="1" applyFill="1" applyBorder="1" applyAlignment="1" applyProtection="1">
      <alignment/>
      <protection hidden="1"/>
    </xf>
    <xf numFmtId="0" fontId="29" fillId="0" borderId="37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49" fontId="15" fillId="0" borderId="0" xfId="0" applyNumberFormat="1" applyFont="1" applyFill="1" applyBorder="1" applyAlignment="1" applyProtection="1">
      <alignment horizontal="left"/>
      <protection hidden="1"/>
    </xf>
    <xf numFmtId="168" fontId="29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right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left"/>
      <protection hidden="1" locked="0"/>
    </xf>
    <xf numFmtId="0" fontId="11" fillId="0" borderId="13" xfId="0" applyFont="1" applyBorder="1" applyAlignment="1" applyProtection="1">
      <alignment horizontal="left"/>
      <protection hidden="1" locked="0"/>
    </xf>
    <xf numFmtId="0" fontId="22" fillId="35" borderId="0" xfId="0" applyFont="1" applyFill="1" applyBorder="1" applyAlignment="1" applyProtection="1">
      <alignment horizontal="center"/>
      <protection hidden="1" locked="0"/>
    </xf>
    <xf numFmtId="0" fontId="22" fillId="35" borderId="13" xfId="0" applyFont="1" applyFill="1" applyBorder="1" applyAlignment="1" applyProtection="1">
      <alignment horizontal="center"/>
      <protection hidden="1" locked="0"/>
    </xf>
    <xf numFmtId="49" fontId="0" fillId="0" borderId="0" xfId="0" applyNumberFormat="1" applyFont="1" applyFill="1" applyBorder="1" applyAlignment="1" applyProtection="1">
      <alignment/>
      <protection hidden="1"/>
    </xf>
    <xf numFmtId="168" fontId="30" fillId="0" borderId="0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/>
      <protection hidden="1"/>
    </xf>
    <xf numFmtId="38" fontId="5" fillId="0" borderId="13" xfId="0" applyNumberFormat="1" applyFont="1" applyFill="1" applyBorder="1" applyAlignment="1" applyProtection="1">
      <alignment horizontal="center"/>
      <protection hidden="1"/>
    </xf>
    <xf numFmtId="38" fontId="5" fillId="0" borderId="18" xfId="0" applyNumberFormat="1" applyFont="1" applyFill="1" applyBorder="1" applyAlignment="1" applyProtection="1">
      <alignment horizontal="center"/>
      <protection hidden="1"/>
    </xf>
    <xf numFmtId="0" fontId="17" fillId="0" borderId="41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0" fillId="34" borderId="26" xfId="0" applyFont="1" applyFill="1" applyBorder="1" applyAlignment="1" applyProtection="1">
      <alignment horizontal="center"/>
      <protection hidden="1"/>
    </xf>
    <xf numFmtId="0" fontId="0" fillId="34" borderId="20" xfId="0" applyFont="1" applyFill="1" applyBorder="1" applyAlignment="1" applyProtection="1">
      <alignment/>
      <protection hidden="1"/>
    </xf>
    <xf numFmtId="49" fontId="0" fillId="33" borderId="26" xfId="0" applyNumberFormat="1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38" fontId="0" fillId="33" borderId="14" xfId="0" applyNumberFormat="1" applyFont="1" applyFill="1" applyBorder="1" applyAlignment="1" applyProtection="1">
      <alignment/>
      <protection hidden="1"/>
    </xf>
    <xf numFmtId="49" fontId="0" fillId="33" borderId="19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23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49" fontId="0" fillId="33" borderId="23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38" fontId="0" fillId="33" borderId="12" xfId="0" applyNumberFormat="1" applyFont="1" applyFill="1" applyBorder="1" applyAlignment="1" applyProtection="1">
      <alignment/>
      <protection hidden="1"/>
    </xf>
    <xf numFmtId="10" fontId="0" fillId="33" borderId="12" xfId="0" applyNumberFormat="1" applyFont="1" applyFill="1" applyBorder="1" applyAlignment="1" applyProtection="1">
      <alignment horizontal="center"/>
      <protection hidden="1"/>
    </xf>
    <xf numFmtId="49" fontId="0" fillId="33" borderId="17" xfId="0" applyNumberFormat="1" applyFont="1" applyFill="1" applyBorder="1" applyAlignment="1" applyProtection="1">
      <alignment/>
      <protection hidden="1"/>
    </xf>
    <xf numFmtId="38" fontId="0" fillId="33" borderId="15" xfId="0" applyNumberFormat="1" applyFont="1" applyFill="1" applyBorder="1" applyAlignment="1" applyProtection="1">
      <alignment/>
      <protection hidden="1"/>
    </xf>
    <xf numFmtId="49" fontId="0" fillId="33" borderId="27" xfId="0" applyNumberFormat="1" applyFont="1" applyFill="1" applyBorder="1" applyAlignment="1" applyProtection="1">
      <alignment horizontal="center"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 horizontal="right"/>
      <protection hidden="1"/>
    </xf>
    <xf numFmtId="0" fontId="0" fillId="34" borderId="28" xfId="0" applyFont="1" applyFill="1" applyBorder="1" applyAlignment="1" applyProtection="1">
      <alignment/>
      <protection hidden="1"/>
    </xf>
    <xf numFmtId="38" fontId="0" fillId="34" borderId="28" xfId="0" applyNumberFormat="1" applyFont="1" applyFill="1" applyBorder="1" applyAlignment="1" applyProtection="1">
      <alignment horizontal="right"/>
      <protection hidden="1"/>
    </xf>
    <xf numFmtId="0" fontId="0" fillId="34" borderId="10" xfId="0" applyNumberFormat="1" applyFont="1" applyFill="1" applyBorder="1" applyAlignment="1" applyProtection="1">
      <alignment horizontal="center"/>
      <protection hidden="1"/>
    </xf>
    <xf numFmtId="0" fontId="0" fillId="34" borderId="28" xfId="0" applyFont="1" applyFill="1" applyBorder="1" applyAlignment="1" applyProtection="1">
      <alignment horizontal="right"/>
      <protection hidden="1"/>
    </xf>
    <xf numFmtId="0" fontId="0" fillId="34" borderId="21" xfId="0" applyNumberFormat="1" applyFont="1" applyFill="1" applyBorder="1" applyAlignment="1" applyProtection="1">
      <alignment horizontal="center"/>
      <protection hidden="1"/>
    </xf>
    <xf numFmtId="0" fontId="0" fillId="34" borderId="12" xfId="0" applyNumberFormat="1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right"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4" fillId="35" borderId="26" xfId="0" applyFont="1" applyFill="1" applyBorder="1" applyAlignment="1" applyProtection="1">
      <alignment horizontal="center"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 horizontal="center"/>
      <protection hidden="1"/>
    </xf>
    <xf numFmtId="0" fontId="0" fillId="35" borderId="19" xfId="0" applyFont="1" applyFill="1" applyBorder="1" applyAlignment="1" applyProtection="1">
      <alignment horizontal="center"/>
      <protection hidden="1"/>
    </xf>
    <xf numFmtId="0" fontId="0" fillId="34" borderId="16" xfId="0" applyNumberFormat="1" applyFont="1" applyFill="1" applyBorder="1" applyAlignment="1" applyProtection="1">
      <alignment horizontal="center"/>
      <protection hidden="1"/>
    </xf>
    <xf numFmtId="49" fontId="4" fillId="35" borderId="23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5" borderId="17" xfId="0" applyFont="1" applyFill="1" applyBorder="1" applyAlignment="1" applyProtection="1">
      <alignment horizontal="center"/>
      <protection hidden="1"/>
    </xf>
    <xf numFmtId="49" fontId="0" fillId="35" borderId="23" xfId="0" applyNumberFormat="1" applyFont="1" applyFill="1" applyBorder="1" applyAlignment="1" applyProtection="1">
      <alignment horizontal="center"/>
      <protection hidden="1"/>
    </xf>
    <xf numFmtId="3" fontId="22" fillId="35" borderId="0" xfId="0" applyNumberFormat="1" applyFont="1" applyFill="1" applyBorder="1" applyAlignment="1" applyProtection="1">
      <alignment/>
      <protection hidden="1"/>
    </xf>
    <xf numFmtId="38" fontId="0" fillId="35" borderId="12" xfId="0" applyNumberFormat="1" applyFont="1" applyFill="1" applyBorder="1" applyAlignment="1" applyProtection="1">
      <alignment horizontal="right"/>
      <protection hidden="1"/>
    </xf>
    <xf numFmtId="3" fontId="0" fillId="35" borderId="0" xfId="0" applyNumberFormat="1" applyFont="1" applyFill="1" applyBorder="1" applyAlignment="1" applyProtection="1">
      <alignment/>
      <protection hidden="1"/>
    </xf>
    <xf numFmtId="38" fontId="0" fillId="35" borderId="12" xfId="0" applyNumberFormat="1" applyFont="1" applyFill="1" applyBorder="1" applyAlignment="1" applyProtection="1">
      <alignment horizontal="center"/>
      <protection hidden="1"/>
    </xf>
    <xf numFmtId="164" fontId="0" fillId="35" borderId="12" xfId="0" applyNumberFormat="1" applyFont="1" applyFill="1" applyBorder="1" applyAlignment="1" applyProtection="1">
      <alignment horizontal="center"/>
      <protection hidden="1"/>
    </xf>
    <xf numFmtId="0" fontId="0" fillId="35" borderId="12" xfId="0" applyNumberFormat="1" applyFont="1" applyFill="1" applyBorder="1" applyAlignment="1" applyProtection="1">
      <alignment horizontal="center"/>
      <protection hidden="1"/>
    </xf>
    <xf numFmtId="0" fontId="0" fillId="35" borderId="17" xfId="0" applyFont="1" applyFill="1" applyBorder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9" fontId="0" fillId="35" borderId="43" xfId="0" applyNumberFormat="1" applyFont="1" applyFill="1" applyBorder="1" applyAlignment="1" applyProtection="1">
      <alignment horizontal="center"/>
      <protection hidden="1"/>
    </xf>
    <xf numFmtId="0" fontId="0" fillId="34" borderId="27" xfId="0" applyFont="1" applyFill="1" applyBorder="1" applyAlignment="1" applyProtection="1">
      <alignment horizontal="center"/>
      <protection hidden="1"/>
    </xf>
    <xf numFmtId="0" fontId="0" fillId="34" borderId="13" xfId="0" applyFont="1" applyFill="1" applyBorder="1" applyAlignment="1" applyProtection="1">
      <alignment/>
      <protection hidden="1"/>
    </xf>
    <xf numFmtId="49" fontId="0" fillId="35" borderId="44" xfId="0" applyNumberFormat="1" applyFont="1" applyFill="1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 horizontal="center"/>
      <protection hidden="1"/>
    </xf>
    <xf numFmtId="3" fontId="0" fillId="35" borderId="13" xfId="0" applyNumberFormat="1" applyFont="1" applyFill="1" applyBorder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right"/>
      <protection hidden="1"/>
    </xf>
    <xf numFmtId="41" fontId="0" fillId="0" borderId="29" xfId="0" applyNumberFormat="1" applyFont="1" applyBorder="1" applyAlignment="1" applyProtection="1">
      <alignment horizontal="left"/>
      <protection hidden="1"/>
    </xf>
    <xf numFmtId="0" fontId="4" fillId="0" borderId="45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right"/>
      <protection hidden="1"/>
    </xf>
    <xf numFmtId="49" fontId="4" fillId="0" borderId="14" xfId="0" applyNumberFormat="1" applyFont="1" applyBorder="1" applyAlignment="1" applyProtection="1">
      <alignment horizontal="center"/>
      <protection hidden="1"/>
    </xf>
    <xf numFmtId="49" fontId="4" fillId="0" borderId="14" xfId="0" applyNumberFormat="1" applyFont="1" applyBorder="1" applyAlignment="1" applyProtection="1">
      <alignment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left"/>
      <protection hidden="1"/>
    </xf>
    <xf numFmtId="49" fontId="5" fillId="0" borderId="28" xfId="0" applyNumberFormat="1" applyFont="1" applyFill="1" applyBorder="1" applyAlignment="1" applyProtection="1">
      <alignment/>
      <protection hidden="1"/>
    </xf>
    <xf numFmtId="0" fontId="5" fillId="0" borderId="28" xfId="0" applyFont="1" applyFill="1" applyBorder="1" applyAlignment="1" applyProtection="1">
      <alignment/>
      <protection hidden="1"/>
    </xf>
    <xf numFmtId="49" fontId="5" fillId="0" borderId="28" xfId="0" applyNumberFormat="1" applyFont="1" applyFill="1" applyBorder="1" applyAlignment="1" applyProtection="1">
      <alignment horizontal="left"/>
      <protection hidden="1"/>
    </xf>
    <xf numFmtId="49" fontId="0" fillId="0" borderId="28" xfId="0" applyNumberFormat="1" applyFont="1" applyFill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left"/>
      <protection hidden="1"/>
    </xf>
    <xf numFmtId="49" fontId="5" fillId="0" borderId="13" xfId="0" applyNumberFormat="1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49" fontId="5" fillId="0" borderId="13" xfId="0" applyNumberFormat="1" applyFont="1" applyFill="1" applyBorder="1" applyAlignment="1" applyProtection="1">
      <alignment horizontal="left"/>
      <protection hidden="1"/>
    </xf>
    <xf numFmtId="49" fontId="0" fillId="0" borderId="13" xfId="0" applyNumberFormat="1" applyFont="1" applyFill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38" fontId="5" fillId="0" borderId="0" xfId="0" applyNumberFormat="1" applyFont="1" applyBorder="1" applyAlignment="1" applyProtection="1">
      <alignment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0" fillId="0" borderId="28" xfId="0" applyNumberFormat="1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3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38" fontId="0" fillId="0" borderId="0" xfId="0" applyNumberForma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38" fontId="0" fillId="0" borderId="0" xfId="0" applyNumberFormat="1" applyFont="1" applyFill="1" applyBorder="1" applyAlignment="1" applyProtection="1">
      <alignment/>
      <protection hidden="1"/>
    </xf>
    <xf numFmtId="38" fontId="0" fillId="0" borderId="0" xfId="0" applyNumberFormat="1" applyFont="1" applyFill="1" applyBorder="1" applyAlignment="1" applyProtection="1">
      <alignment horizontal="left"/>
      <protection hidden="1"/>
    </xf>
    <xf numFmtId="40" fontId="5" fillId="0" borderId="17" xfId="0" applyNumberFormat="1" applyFont="1" applyFill="1" applyBorder="1" applyAlignment="1" applyProtection="1">
      <alignment horizontal="left"/>
      <protection hidden="1"/>
    </xf>
    <xf numFmtId="38" fontId="8" fillId="0" borderId="0" xfId="0" applyNumberFormat="1" applyFont="1" applyFill="1" applyBorder="1" applyAlignment="1" applyProtection="1">
      <alignment horizontal="center"/>
      <protection hidden="1"/>
    </xf>
    <xf numFmtId="40" fontId="8" fillId="0" borderId="17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Border="1" applyAlignment="1" applyProtection="1">
      <alignment/>
      <protection hidden="1"/>
    </xf>
    <xf numFmtId="38" fontId="3" fillId="0" borderId="0" xfId="0" applyNumberFormat="1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38" fontId="24" fillId="0" borderId="0" xfId="0" applyNumberFormat="1" applyFont="1" applyFill="1" applyBorder="1" applyAlignment="1" applyProtection="1">
      <alignment/>
      <protection hidden="1"/>
    </xf>
    <xf numFmtId="9" fontId="25" fillId="0" borderId="0" xfId="0" applyNumberFormat="1" applyFont="1" applyBorder="1" applyAlignment="1" applyProtection="1">
      <alignment/>
      <protection hidden="1"/>
    </xf>
    <xf numFmtId="38" fontId="24" fillId="0" borderId="0" xfId="0" applyNumberFormat="1" applyFont="1" applyBorder="1" applyAlignment="1" applyProtection="1">
      <alignment/>
      <protection hidden="1"/>
    </xf>
    <xf numFmtId="38" fontId="5" fillId="0" borderId="0" xfId="0" applyNumberFormat="1" applyFont="1" applyBorder="1" applyAlignment="1" applyProtection="1">
      <alignment horizontal="right"/>
      <protection hidden="1"/>
    </xf>
    <xf numFmtId="38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38" fontId="5" fillId="0" borderId="0" xfId="0" applyNumberFormat="1" applyFont="1" applyBorder="1" applyAlignment="1" applyProtection="1">
      <alignment horizontal="center"/>
      <protection hidden="1"/>
    </xf>
    <xf numFmtId="38" fontId="5" fillId="0" borderId="0" xfId="0" applyNumberFormat="1" applyFont="1" applyFill="1" applyBorder="1" applyAlignment="1" applyProtection="1">
      <alignment horizontal="center"/>
      <protection hidden="1"/>
    </xf>
    <xf numFmtId="9" fontId="5" fillId="0" borderId="17" xfId="0" applyNumberFormat="1" applyFont="1" applyFill="1" applyBorder="1" applyAlignment="1" applyProtection="1">
      <alignment horizontal="center"/>
      <protection hidden="1"/>
    </xf>
    <xf numFmtId="49" fontId="0" fillId="0" borderId="17" xfId="0" applyNumberFormat="1" applyFont="1" applyFill="1" applyBorder="1" applyAlignment="1" applyProtection="1">
      <alignment horizontal="left"/>
      <protection hidden="1"/>
    </xf>
    <xf numFmtId="38" fontId="5" fillId="0" borderId="17" xfId="0" applyNumberFormat="1" applyFont="1" applyFill="1" applyBorder="1" applyAlignment="1" applyProtection="1">
      <alignment horizontal="center"/>
      <protection hidden="1"/>
    </xf>
    <xf numFmtId="49" fontId="6" fillId="0" borderId="30" xfId="0" applyNumberFormat="1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5" fillId="0" borderId="12" xfId="0" applyNumberFormat="1" applyFont="1" applyBorder="1" applyAlignment="1" applyProtection="1">
      <alignment/>
      <protection hidden="1"/>
    </xf>
    <xf numFmtId="38" fontId="5" fillId="0" borderId="10" xfId="0" applyNumberFormat="1" applyFont="1" applyBorder="1" applyAlignment="1" applyProtection="1">
      <alignment/>
      <protection hidden="1"/>
    </xf>
    <xf numFmtId="38" fontId="5" fillId="0" borderId="0" xfId="0" applyNumberFormat="1" applyFont="1" applyBorder="1" applyAlignment="1" applyProtection="1">
      <alignment/>
      <protection hidden="1"/>
    </xf>
    <xf numFmtId="3" fontId="5" fillId="0" borderId="10" xfId="0" applyNumberFormat="1" applyFont="1" applyBorder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38" fontId="5" fillId="0" borderId="12" xfId="0" applyNumberFormat="1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38" fontId="8" fillId="0" borderId="0" xfId="0" applyNumberFormat="1" applyFont="1" applyBorder="1" applyAlignment="1" applyProtection="1">
      <alignment/>
      <protection hidden="1"/>
    </xf>
    <xf numFmtId="38" fontId="6" fillId="0" borderId="13" xfId="0" applyNumberFormat="1" applyFont="1" applyBorder="1" applyAlignment="1" applyProtection="1">
      <alignment/>
      <protection hidden="1"/>
    </xf>
    <xf numFmtId="38" fontId="6" fillId="0" borderId="0" xfId="0" applyNumberFormat="1" applyFont="1" applyBorder="1" applyAlignment="1" applyProtection="1">
      <alignment/>
      <protection hidden="1"/>
    </xf>
    <xf numFmtId="38" fontId="5" fillId="0" borderId="17" xfId="0" applyNumberFormat="1" applyFont="1" applyFill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38" fontId="5" fillId="0" borderId="14" xfId="0" applyNumberFormat="1" applyFont="1" applyBorder="1" applyAlignment="1" applyProtection="1">
      <alignment/>
      <protection hidden="1"/>
    </xf>
    <xf numFmtId="0" fontId="9" fillId="0" borderId="29" xfId="0" applyFont="1" applyBorder="1" applyAlignment="1" applyProtection="1">
      <alignment horizontal="left"/>
      <protection hidden="1" locked="0"/>
    </xf>
    <xf numFmtId="0" fontId="11" fillId="0" borderId="0" xfId="0" applyFont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 horizontal="right"/>
      <protection hidden="1" locked="0"/>
    </xf>
    <xf numFmtId="41" fontId="17" fillId="0" borderId="0" xfId="0" applyNumberFormat="1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68" fontId="5" fillId="0" borderId="13" xfId="0" applyNumberFormat="1" applyFont="1" applyBorder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38" fontId="6" fillId="0" borderId="11" xfId="0" applyNumberFormat="1" applyFont="1" applyBorder="1" applyAlignment="1" applyProtection="1">
      <alignment/>
      <protection hidden="1"/>
    </xf>
    <xf numFmtId="49" fontId="5" fillId="0" borderId="47" xfId="0" applyNumberFormat="1" applyFont="1" applyBorder="1" applyAlignment="1" applyProtection="1">
      <alignment/>
      <protection hidden="1"/>
    </xf>
    <xf numFmtId="49" fontId="5" fillId="0" borderId="13" xfId="0" applyNumberFormat="1" applyFont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6" fontId="5" fillId="0" borderId="12" xfId="0" applyNumberFormat="1" applyFont="1" applyFill="1" applyBorder="1" applyAlignment="1" applyProtection="1">
      <alignment/>
      <protection hidden="1"/>
    </xf>
    <xf numFmtId="168" fontId="5" fillId="0" borderId="12" xfId="0" applyNumberFormat="1" applyFont="1" applyFill="1" applyBorder="1" applyAlignment="1" applyProtection="1">
      <alignment/>
      <protection hidden="1"/>
    </xf>
    <xf numFmtId="6" fontId="6" fillId="0" borderId="12" xfId="0" applyNumberFormat="1" applyFont="1" applyFill="1" applyBorder="1" applyAlignment="1" applyProtection="1">
      <alignment horizontal="right"/>
      <protection hidden="1"/>
    </xf>
    <xf numFmtId="168" fontId="5" fillId="0" borderId="10" xfId="0" applyNumberFormat="1" applyFont="1" applyBorder="1" applyAlignment="1" applyProtection="1">
      <alignment horizontal="right"/>
      <protection hidden="1"/>
    </xf>
    <xf numFmtId="0" fontId="17" fillId="0" borderId="41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 locked="0"/>
    </xf>
    <xf numFmtId="6" fontId="5" fillId="34" borderId="48" xfId="0" applyNumberFormat="1" applyFont="1" applyFill="1" applyBorder="1" applyAlignment="1" applyProtection="1">
      <alignment/>
      <protection hidden="1" locked="0"/>
    </xf>
    <xf numFmtId="168" fontId="5" fillId="34" borderId="48" xfId="0" applyNumberFormat="1" applyFont="1" applyFill="1" applyBorder="1" applyAlignment="1" applyProtection="1">
      <alignment/>
      <protection hidden="1" locked="0"/>
    </xf>
    <xf numFmtId="9" fontId="5" fillId="34" borderId="48" xfId="0" applyNumberFormat="1" applyFont="1" applyFill="1" applyBorder="1" applyAlignment="1" applyProtection="1">
      <alignment/>
      <protection hidden="1" locked="0"/>
    </xf>
    <xf numFmtId="168" fontId="29" fillId="34" borderId="48" xfId="0" applyNumberFormat="1" applyFont="1" applyFill="1" applyBorder="1" applyAlignment="1" applyProtection="1">
      <alignment/>
      <protection hidden="1" locked="0"/>
    </xf>
    <xf numFmtId="9" fontId="5" fillId="34" borderId="12" xfId="0" applyNumberFormat="1" applyFont="1" applyFill="1" applyBorder="1" applyAlignment="1" applyProtection="1">
      <alignment horizontal="center"/>
      <protection locked="0"/>
    </xf>
    <xf numFmtId="38" fontId="5" fillId="34" borderId="10" xfId="0" applyNumberFormat="1" applyFont="1" applyFill="1" applyBorder="1" applyAlignment="1" applyProtection="1">
      <alignment/>
      <protection locked="0"/>
    </xf>
    <xf numFmtId="38" fontId="5" fillId="34" borderId="12" xfId="0" applyNumberFormat="1" applyFont="1" applyFill="1" applyBorder="1" applyAlignment="1" applyProtection="1">
      <alignment/>
      <protection locked="0"/>
    </xf>
    <xf numFmtId="168" fontId="6" fillId="34" borderId="10" xfId="0" applyNumberFormat="1" applyFont="1" applyFill="1" applyBorder="1" applyAlignment="1" applyProtection="1">
      <alignment horizontal="center"/>
      <protection locked="0"/>
    </xf>
    <xf numFmtId="168" fontId="6" fillId="34" borderId="11" xfId="0" applyNumberFormat="1" applyFont="1" applyFill="1" applyBorder="1" applyAlignment="1" applyProtection="1">
      <alignment horizontal="center"/>
      <protection locked="0"/>
    </xf>
    <xf numFmtId="168" fontId="5" fillId="34" borderId="10" xfId="0" applyNumberFormat="1" applyFont="1" applyFill="1" applyBorder="1" applyAlignment="1" applyProtection="1">
      <alignment horizontal="center"/>
      <protection hidden="1" locked="0"/>
    </xf>
    <xf numFmtId="168" fontId="5" fillId="34" borderId="11" xfId="0" applyNumberFormat="1" applyFont="1" applyFill="1" applyBorder="1" applyAlignment="1" applyProtection="1">
      <alignment horizontal="center"/>
      <protection hidden="1" locked="0"/>
    </xf>
    <xf numFmtId="168" fontId="5" fillId="34" borderId="12" xfId="0" applyNumberFormat="1" applyFont="1" applyFill="1" applyBorder="1" applyAlignment="1" applyProtection="1">
      <alignment horizontal="right"/>
      <protection hidden="1" locked="0"/>
    </xf>
    <xf numFmtId="38" fontId="5" fillId="34" borderId="12" xfId="0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40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38" fontId="0" fillId="0" borderId="12" xfId="0" applyNumberFormat="1" applyFont="1" applyFill="1" applyBorder="1" applyAlignment="1" applyProtection="1">
      <alignment horizontal="right"/>
      <protection hidden="1"/>
    </xf>
    <xf numFmtId="38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40" fontId="5" fillId="0" borderId="0" xfId="0" applyNumberFormat="1" applyFont="1" applyFill="1" applyBorder="1" applyAlignment="1" applyProtection="1">
      <alignment horizontal="left"/>
      <protection hidden="1"/>
    </xf>
    <xf numFmtId="38" fontId="0" fillId="0" borderId="13" xfId="0" applyNumberFormat="1" applyFont="1" applyFill="1" applyBorder="1" applyAlignment="1" applyProtection="1">
      <alignment horizontal="center"/>
      <protection hidden="1"/>
    </xf>
    <xf numFmtId="38" fontId="0" fillId="0" borderId="13" xfId="0" applyNumberFormat="1" applyFont="1" applyFill="1" applyBorder="1" applyAlignment="1" applyProtection="1">
      <alignment horizontal="right"/>
      <protection hidden="1"/>
    </xf>
    <xf numFmtId="0" fontId="29" fillId="0" borderId="30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9" fillId="0" borderId="43" xfId="0" applyFont="1" applyFill="1" applyBorder="1" applyAlignment="1" applyProtection="1">
      <alignment wrapText="1"/>
      <protection hidden="1"/>
    </xf>
    <xf numFmtId="0" fontId="0" fillId="0" borderId="43" xfId="0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9" fillId="0" borderId="30" xfId="0" applyFont="1" applyFill="1" applyBorder="1" applyAlignment="1" applyProtection="1">
      <alignment horizontal="center"/>
      <protection hidden="1"/>
    </xf>
    <xf numFmtId="0" fontId="29" fillId="0" borderId="3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9" fillId="0" borderId="3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29" fillId="0" borderId="43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2" xfId="0" applyFill="1" applyBorder="1" applyAlignment="1" applyProtection="1">
      <alignment horizontal="left" vertical="top" wrapText="1"/>
      <protection hidden="1"/>
    </xf>
    <xf numFmtId="0" fontId="29" fillId="0" borderId="52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29" fillId="0" borderId="30" xfId="0" applyFont="1" applyFill="1" applyBorder="1" applyAlignment="1" applyProtection="1">
      <alignment/>
      <protection hidden="1"/>
    </xf>
    <xf numFmtId="0" fontId="29" fillId="0" borderId="43" xfId="0" applyFont="1" applyFill="1" applyBorder="1" applyAlignment="1" applyProtection="1">
      <alignment/>
      <protection hidden="1"/>
    </xf>
    <xf numFmtId="0" fontId="29" fillId="0" borderId="51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" fillId="0" borderId="53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38" fillId="0" borderId="30" xfId="0" applyFont="1" applyBorder="1" applyAlignment="1" applyProtection="1">
      <alignment/>
      <protection hidden="1"/>
    </xf>
    <xf numFmtId="0" fontId="36" fillId="0" borderId="3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30" xfId="0" applyFont="1" applyBorder="1" applyAlignment="1" applyProtection="1">
      <alignment horizontal="left" indent="4"/>
      <protection hidden="1"/>
    </xf>
    <xf numFmtId="0" fontId="36" fillId="0" borderId="12" xfId="0" applyFont="1" applyBorder="1" applyAlignment="1" applyProtection="1">
      <alignment horizontal="left" indent="4"/>
      <protection hidden="1"/>
    </xf>
    <xf numFmtId="0" fontId="40" fillId="0" borderId="0" xfId="0" applyFont="1" applyFill="1" applyBorder="1" applyAlignment="1" applyProtection="1">
      <alignment horizontal="center"/>
      <protection hidden="1" locked="0"/>
    </xf>
    <xf numFmtId="6" fontId="41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13" xfId="0" applyFont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/>
    </xf>
    <xf numFmtId="0" fontId="0" fillId="38" borderId="12" xfId="0" applyFont="1" applyFill="1" applyBorder="1" applyAlignment="1" applyProtection="1">
      <alignment/>
      <protection hidden="1"/>
    </xf>
    <xf numFmtId="38" fontId="0" fillId="38" borderId="52" xfId="0" applyNumberFormat="1" applyFont="1" applyFill="1" applyBorder="1" applyAlignment="1" applyProtection="1">
      <alignment horizontal="right"/>
      <protection hidden="1"/>
    </xf>
    <xf numFmtId="38" fontId="0" fillId="38" borderId="12" xfId="0" applyNumberFormat="1" applyFont="1" applyFill="1" applyBorder="1" applyAlignment="1" applyProtection="1">
      <alignment horizontal="center"/>
      <protection hidden="1"/>
    </xf>
    <xf numFmtId="40" fontId="0" fillId="38" borderId="12" xfId="0" applyNumberFormat="1" applyFont="1" applyFill="1" applyBorder="1" applyAlignment="1" applyProtection="1">
      <alignment horizontal="center"/>
      <protection hidden="1"/>
    </xf>
    <xf numFmtId="38" fontId="0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8" fontId="0" fillId="34" borderId="12" xfId="0" applyNumberFormat="1" applyFont="1" applyFill="1" applyBorder="1" applyAlignment="1" applyProtection="1">
      <alignment horizontal="right"/>
      <protection locked="0"/>
    </xf>
    <xf numFmtId="38" fontId="0" fillId="34" borderId="10" xfId="0" applyNumberFormat="1" applyFont="1" applyFill="1" applyBorder="1" applyAlignment="1" applyProtection="1">
      <alignment horizontal="right"/>
      <protection locked="0"/>
    </xf>
    <xf numFmtId="40" fontId="0" fillId="34" borderId="12" xfId="0" applyNumberFormat="1" applyFont="1" applyFill="1" applyBorder="1" applyAlignment="1" applyProtection="1">
      <alignment horizontal="right"/>
      <protection locked="0"/>
    </xf>
    <xf numFmtId="40" fontId="0" fillId="34" borderId="0" xfId="0" applyNumberFormat="1" applyFont="1" applyFill="1" applyBorder="1" applyAlignment="1" applyProtection="1">
      <alignment horizontal="right"/>
      <protection locked="0"/>
    </xf>
    <xf numFmtId="40" fontId="0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hidden="1"/>
    </xf>
    <xf numFmtId="0" fontId="1" fillId="0" borderId="49" xfId="0" applyFont="1" applyBorder="1" applyAlignment="1" applyProtection="1">
      <alignment horizontal="left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47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0" fillId="0" borderId="4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8" fillId="0" borderId="23" xfId="0" applyFont="1" applyFill="1" applyBorder="1" applyAlignment="1" applyProtection="1">
      <alignment horizontal="center"/>
      <protection hidden="1"/>
    </xf>
    <xf numFmtId="0" fontId="18" fillId="0" borderId="3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right"/>
      <protection hidden="1"/>
    </xf>
    <xf numFmtId="0" fontId="5" fillId="0" borderId="3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49" fontId="0" fillId="0" borderId="13" xfId="0" applyNumberFormat="1" applyFont="1" applyFill="1" applyBorder="1" applyAlignment="1" applyProtection="1">
      <alignment horizontal="center"/>
      <protection hidden="1"/>
    </xf>
    <xf numFmtId="40" fontId="0" fillId="0" borderId="13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0" fontId="0" fillId="0" borderId="12" xfId="0" applyNumberFormat="1" applyBorder="1" applyAlignment="1" applyProtection="1">
      <alignment horizontal="center"/>
      <protection hidden="1"/>
    </xf>
    <xf numFmtId="38" fontId="0" fillId="0" borderId="12" xfId="0" applyNumberFormat="1" applyFill="1" applyBorder="1" applyAlignment="1" applyProtection="1">
      <alignment horizontal="center"/>
      <protection hidden="1"/>
    </xf>
    <xf numFmtId="40" fontId="0" fillId="0" borderId="12" xfId="0" applyNumberFormat="1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 applyProtection="1">
      <alignment/>
      <protection hidden="1"/>
    </xf>
    <xf numFmtId="49" fontId="43" fillId="38" borderId="30" xfId="0" applyNumberFormat="1" applyFont="1" applyFill="1" applyBorder="1" applyAlignment="1" applyProtection="1">
      <alignment horizontal="right"/>
      <protection hidden="1" locked="0"/>
    </xf>
    <xf numFmtId="0" fontId="4" fillId="0" borderId="29" xfId="0" applyFont="1" applyBorder="1" applyAlignment="1" applyProtection="1">
      <alignment horizontal="right"/>
      <protection/>
    </xf>
    <xf numFmtId="41" fontId="0" fillId="34" borderId="29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38" borderId="51" xfId="0" applyFont="1" applyFill="1" applyBorder="1" applyAlignment="1" applyProtection="1">
      <alignment horizontal="center"/>
      <protection hidden="1"/>
    </xf>
    <xf numFmtId="49" fontId="44" fillId="36" borderId="0" xfId="0" applyNumberFormat="1" applyFont="1" applyFill="1" applyBorder="1" applyAlignment="1" applyProtection="1">
      <alignment horizontal="center"/>
      <protection hidden="1"/>
    </xf>
    <xf numFmtId="0" fontId="44" fillId="36" borderId="0" xfId="0" applyFont="1" applyFill="1" applyBorder="1" applyAlignment="1" applyProtection="1">
      <alignment horizontal="center"/>
      <protection hidden="1"/>
    </xf>
    <xf numFmtId="49" fontId="7" fillId="38" borderId="30" xfId="0" applyNumberFormat="1" applyFont="1" applyFill="1" applyBorder="1" applyAlignment="1" applyProtection="1">
      <alignment horizontal="center"/>
      <protection hidden="1"/>
    </xf>
    <xf numFmtId="0" fontId="7" fillId="38" borderId="0" xfId="0" applyFont="1" applyFill="1" applyBorder="1" applyAlignment="1" applyProtection="1">
      <alignment horizontal="center"/>
      <protection hidden="1"/>
    </xf>
    <xf numFmtId="38" fontId="7" fillId="38" borderId="0" xfId="0" applyNumberFormat="1" applyFont="1" applyFill="1" applyBorder="1" applyAlignment="1" applyProtection="1">
      <alignment horizontal="center"/>
      <protection hidden="1"/>
    </xf>
    <xf numFmtId="40" fontId="7" fillId="38" borderId="0" xfId="0" applyNumberFormat="1" applyFont="1" applyFill="1" applyBorder="1" applyAlignment="1" applyProtection="1">
      <alignment horizontal="center"/>
      <protection hidden="1"/>
    </xf>
    <xf numFmtId="49" fontId="7" fillId="38" borderId="0" xfId="0" applyNumberFormat="1" applyFont="1" applyFill="1" applyBorder="1" applyAlignment="1" applyProtection="1">
      <alignment horizontal="center"/>
      <protection hidden="1"/>
    </xf>
    <xf numFmtId="38" fontId="7" fillId="38" borderId="43" xfId="0" applyNumberFormat="1" applyFont="1" applyFill="1" applyBorder="1" applyAlignment="1" applyProtection="1">
      <alignment horizontal="center"/>
      <protection hidden="1"/>
    </xf>
    <xf numFmtId="0" fontId="7" fillId="36" borderId="13" xfId="0" applyNumberFormat="1" applyFont="1" applyFill="1" applyBorder="1" applyAlignment="1" applyProtection="1">
      <alignment horizontal="right"/>
      <protection hidden="1"/>
    </xf>
    <xf numFmtId="0" fontId="4" fillId="0" borderId="49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29" fillId="0" borderId="30" xfId="0" applyFont="1" applyFill="1" applyBorder="1" applyAlignment="1" applyProtection="1">
      <alignment wrapText="1"/>
      <protection hidden="1"/>
    </xf>
    <xf numFmtId="0" fontId="29" fillId="34" borderId="48" xfId="0" applyFont="1" applyFill="1" applyBorder="1" applyAlignment="1" applyProtection="1">
      <alignment horizontal="center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hidden="1"/>
    </xf>
    <xf numFmtId="0" fontId="38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164" fontId="0" fillId="34" borderId="48" xfId="0" applyNumberFormat="1" applyFill="1" applyBorder="1" applyAlignment="1" applyProtection="1">
      <alignment horizontal="right"/>
      <protection locked="0"/>
    </xf>
    <xf numFmtId="0" fontId="0" fillId="39" borderId="0" xfId="0" applyFill="1" applyBorder="1" applyAlignment="1" applyProtection="1">
      <alignment horizontal="right"/>
      <protection hidden="1"/>
    </xf>
    <xf numFmtId="0" fontId="0" fillId="34" borderId="48" xfId="0" applyFill="1" applyBorder="1" applyAlignment="1" applyProtection="1">
      <alignment horizontal="right"/>
      <protection locked="0"/>
    </xf>
    <xf numFmtId="8" fontId="0" fillId="34" borderId="48" xfId="0" applyNumberFormat="1" applyFill="1" applyBorder="1" applyAlignment="1" applyProtection="1">
      <alignment horizontal="right"/>
      <protection locked="0"/>
    </xf>
    <xf numFmtId="6" fontId="0" fillId="34" borderId="48" xfId="0" applyNumberFormat="1" applyFill="1" applyBorder="1" applyAlignment="1" applyProtection="1">
      <alignment horizontal="right"/>
      <protection locked="0"/>
    </xf>
    <xf numFmtId="6" fontId="0" fillId="0" borderId="0" xfId="0" applyNumberForma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36" fillId="0" borderId="0" xfId="0" applyFont="1" applyAlignment="1" applyProtection="1">
      <alignment horizontal="left" indent="4"/>
      <protection hidden="1"/>
    </xf>
    <xf numFmtId="41" fontId="0" fillId="0" borderId="29" xfId="0" applyNumberFormat="1" applyFont="1" applyBorder="1" applyAlignment="1" applyProtection="1">
      <alignment horizontal="left"/>
      <protection locked="0"/>
    </xf>
    <xf numFmtId="0" fontId="35" fillId="36" borderId="55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40" fontId="35" fillId="0" borderId="0" xfId="0" applyNumberFormat="1" applyFont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fill" vertical="justify"/>
      <protection hidden="1"/>
    </xf>
    <xf numFmtId="0" fontId="34" fillId="37" borderId="0" xfId="0" applyFont="1" applyFill="1" applyAlignment="1" applyProtection="1">
      <alignment horizontal="center"/>
      <protection hidden="1"/>
    </xf>
    <xf numFmtId="0" fontId="9" fillId="37" borderId="0" xfId="0" applyFont="1" applyFill="1" applyAlignment="1" applyProtection="1">
      <alignment horizontal="center"/>
      <protection hidden="1"/>
    </xf>
    <xf numFmtId="0" fontId="29" fillId="0" borderId="30" xfId="0" applyFont="1" applyFill="1" applyBorder="1" applyAlignment="1" applyProtection="1">
      <alignment horizontal="left" vertical="top" wrapText="1" indent="1"/>
      <protection hidden="1"/>
    </xf>
    <xf numFmtId="0" fontId="29" fillId="0" borderId="0" xfId="0" applyFont="1" applyFill="1" applyBorder="1" applyAlignment="1" applyProtection="1">
      <alignment horizontal="left" vertical="top" wrapText="1" indent="1"/>
      <protection hidden="1"/>
    </xf>
    <xf numFmtId="0" fontId="29" fillId="0" borderId="43" xfId="0" applyFont="1" applyFill="1" applyBorder="1" applyAlignment="1" applyProtection="1">
      <alignment horizontal="left" vertical="top" wrapText="1" indent="1"/>
      <protection hidden="1"/>
    </xf>
    <xf numFmtId="0" fontId="0" fillId="34" borderId="49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3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horizontal="left" vertical="top" wrapText="1"/>
      <protection locked="0"/>
    </xf>
    <xf numFmtId="0" fontId="29" fillId="0" borderId="30" xfId="0" applyFont="1" applyFill="1" applyBorder="1" applyAlignment="1" applyProtection="1">
      <alignment horizontal="left" wrapText="1" indent="1"/>
      <protection hidden="1"/>
    </xf>
    <xf numFmtId="0" fontId="29" fillId="0" borderId="0" xfId="0" applyFont="1" applyFill="1" applyBorder="1" applyAlignment="1" applyProtection="1">
      <alignment horizontal="left" wrapText="1" indent="1"/>
      <protection hidden="1"/>
    </xf>
    <xf numFmtId="0" fontId="29" fillId="0" borderId="43" xfId="0" applyFont="1" applyFill="1" applyBorder="1" applyAlignment="1" applyProtection="1">
      <alignment horizontal="left" wrapText="1" indent="1"/>
      <protection hidden="1"/>
    </xf>
    <xf numFmtId="0" fontId="0" fillId="34" borderId="53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54" xfId="0" applyFill="1" applyBorder="1" applyAlignment="1" applyProtection="1">
      <alignment horizontal="left"/>
      <protection locked="0"/>
    </xf>
    <xf numFmtId="0" fontId="29" fillId="0" borderId="3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29" fillId="0" borderId="43" xfId="0" applyFont="1" applyFill="1" applyBorder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34" borderId="49" xfId="0" applyFill="1" applyBorder="1" applyAlignment="1" applyProtection="1" quotePrefix="1">
      <alignment horizontal="left" vertical="top" wrapText="1"/>
      <protection locked="0"/>
    </xf>
    <xf numFmtId="0" fontId="29" fillId="0" borderId="30" xfId="0" applyFont="1" applyFill="1" applyBorder="1" applyAlignment="1" applyProtection="1">
      <alignment horizontal="left" indent="1"/>
      <protection hidden="1"/>
    </xf>
    <xf numFmtId="0" fontId="29" fillId="0" borderId="0" xfId="0" applyFont="1" applyFill="1" applyBorder="1" applyAlignment="1" applyProtection="1">
      <alignment horizontal="left" indent="1"/>
      <protection hidden="1"/>
    </xf>
    <xf numFmtId="0" fontId="29" fillId="0" borderId="43" xfId="0" applyFont="1" applyFill="1" applyBorder="1" applyAlignment="1" applyProtection="1">
      <alignment horizontal="left" indent="1"/>
      <protection hidden="1"/>
    </xf>
    <xf numFmtId="0" fontId="29" fillId="0" borderId="30" xfId="0" applyFont="1" applyFill="1" applyBorder="1" applyAlignment="1" applyProtection="1">
      <alignment horizontal="left" wrapText="1" indent="1"/>
      <protection hidden="1"/>
    </xf>
    <xf numFmtId="0" fontId="29" fillId="0" borderId="0" xfId="0" applyFont="1" applyFill="1" applyBorder="1" applyAlignment="1" applyProtection="1">
      <alignment horizontal="left" wrapText="1" indent="1"/>
      <protection hidden="1"/>
    </xf>
    <xf numFmtId="0" fontId="29" fillId="0" borderId="43" xfId="0" applyFont="1" applyFill="1" applyBorder="1" applyAlignment="1" applyProtection="1">
      <alignment horizontal="left" wrapText="1" indent="1"/>
      <protection hidden="1"/>
    </xf>
    <xf numFmtId="0" fontId="0" fillId="34" borderId="53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right" vertical="top" wrapText="1"/>
      <protection hidden="1"/>
    </xf>
    <xf numFmtId="0" fontId="29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0" fillId="34" borderId="53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54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30" fillId="0" borderId="30" xfId="0" applyFont="1" applyFill="1" applyBorder="1" applyAlignment="1" applyProtection="1">
      <alignment horizontal="left" indent="1"/>
      <protection hidden="1"/>
    </xf>
    <xf numFmtId="0" fontId="29" fillId="0" borderId="43" xfId="0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9" fillId="0" borderId="49" xfId="0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 horizontal="center"/>
      <protection hidden="1"/>
    </xf>
    <xf numFmtId="0" fontId="29" fillId="0" borderId="28" xfId="0" applyFon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34" borderId="53" xfId="0" applyFont="1" applyFill="1" applyBorder="1" applyAlignment="1" applyProtection="1">
      <alignment horizontal="left"/>
      <protection locked="0"/>
    </xf>
    <xf numFmtId="0" fontId="0" fillId="34" borderId="54" xfId="0" applyFont="1" applyFill="1" applyBorder="1" applyAlignment="1" applyProtection="1">
      <alignment horizontal="left"/>
      <protection locked="0"/>
    </xf>
    <xf numFmtId="0" fontId="29" fillId="0" borderId="3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30" fillId="0" borderId="30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34" borderId="53" xfId="0" applyFill="1" applyBorder="1" applyAlignment="1" applyProtection="1">
      <alignment horizontal="right"/>
      <protection locked="0"/>
    </xf>
    <xf numFmtId="0" fontId="0" fillId="34" borderId="54" xfId="0" applyFill="1" applyBorder="1" applyAlignment="1" applyProtection="1">
      <alignment horizontal="right"/>
      <protection locked="0"/>
    </xf>
    <xf numFmtId="8" fontId="0" fillId="34" borderId="53" xfId="0" applyNumberFormat="1" applyFill="1" applyBorder="1" applyAlignment="1" applyProtection="1">
      <alignment horizontal="right"/>
      <protection locked="0"/>
    </xf>
    <xf numFmtId="8" fontId="0" fillId="34" borderId="54" xfId="0" applyNumberFormat="1" applyFill="1" applyBorder="1" applyAlignment="1" applyProtection="1">
      <alignment horizontal="right"/>
      <protection locked="0"/>
    </xf>
    <xf numFmtId="0" fontId="0" fillId="0" borderId="53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54" xfId="0" applyFont="1" applyBorder="1" applyAlignment="1" applyProtection="1">
      <alignment horizontal="left"/>
      <protection hidden="1"/>
    </xf>
    <xf numFmtId="180" fontId="0" fillId="34" borderId="53" xfId="0" applyNumberFormat="1" applyFill="1" applyBorder="1" applyAlignment="1" applyProtection="1">
      <alignment horizontal="right"/>
      <protection locked="0"/>
    </xf>
    <xf numFmtId="180" fontId="0" fillId="34" borderId="54" xfId="0" applyNumberFormat="1" applyFill="1" applyBorder="1" applyAlignment="1" applyProtection="1">
      <alignment horizontal="right"/>
      <protection locked="0"/>
    </xf>
    <xf numFmtId="164" fontId="0" fillId="34" borderId="53" xfId="0" applyNumberFormat="1" applyFill="1" applyBorder="1" applyAlignment="1" applyProtection="1">
      <alignment horizontal="right"/>
      <protection locked="0"/>
    </xf>
    <xf numFmtId="164" fontId="0" fillId="34" borderId="54" xfId="0" applyNumberFormat="1" applyFill="1" applyBorder="1" applyAlignment="1" applyProtection="1">
      <alignment horizontal="right"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8" fontId="0" fillId="34" borderId="53" xfId="0" applyNumberFormat="1" applyFill="1" applyBorder="1" applyAlignment="1" applyProtection="1">
      <alignment/>
      <protection locked="0"/>
    </xf>
    <xf numFmtId="8" fontId="0" fillId="34" borderId="54" xfId="0" applyNumberFormat="1" applyFill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180" fontId="0" fillId="34" borderId="53" xfId="0" applyNumberFormat="1" applyFill="1" applyBorder="1" applyAlignment="1" applyProtection="1">
      <alignment/>
      <protection locked="0"/>
    </xf>
    <xf numFmtId="180" fontId="0" fillId="34" borderId="54" xfId="0" applyNumberFormat="1" applyFill="1" applyBorder="1" applyAlignment="1" applyProtection="1">
      <alignment/>
      <protection locked="0"/>
    </xf>
    <xf numFmtId="164" fontId="0" fillId="34" borderId="53" xfId="0" applyNumberFormat="1" applyFill="1" applyBorder="1" applyAlignment="1" applyProtection="1">
      <alignment/>
      <protection locked="0"/>
    </xf>
    <xf numFmtId="164" fontId="0" fillId="34" borderId="54" xfId="0" applyNumberFormat="1" applyFill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hidden="1"/>
    </xf>
    <xf numFmtId="0" fontId="29" fillId="0" borderId="12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34" borderId="12" xfId="0" applyFont="1" applyFill="1" applyBorder="1" applyAlignment="1" applyProtection="1">
      <alignment horizontal="left"/>
      <protection locked="0"/>
    </xf>
    <xf numFmtId="38" fontId="5" fillId="34" borderId="10" xfId="0" applyNumberFormat="1" applyFont="1" applyFill="1" applyBorder="1" applyAlignment="1" applyProtection="1">
      <alignment horizontal="left"/>
      <protection hidden="1" locked="0"/>
    </xf>
    <xf numFmtId="38" fontId="5" fillId="34" borderId="21" xfId="0" applyNumberFormat="1" applyFont="1" applyFill="1" applyBorder="1" applyAlignment="1" applyProtection="1">
      <alignment horizontal="left"/>
      <protection hidden="1" locked="0"/>
    </xf>
    <xf numFmtId="49" fontId="9" fillId="40" borderId="31" xfId="0" applyNumberFormat="1" applyFont="1" applyFill="1" applyBorder="1" applyAlignment="1" applyProtection="1">
      <alignment horizontal="center"/>
      <protection/>
    </xf>
    <xf numFmtId="49" fontId="9" fillId="40" borderId="12" xfId="0" applyNumberFormat="1" applyFont="1" applyFill="1" applyBorder="1" applyAlignment="1" applyProtection="1">
      <alignment horizontal="center"/>
      <protection/>
    </xf>
    <xf numFmtId="49" fontId="9" fillId="40" borderId="16" xfId="0" applyNumberFormat="1" applyFont="1" applyFill="1" applyBorder="1" applyAlignment="1" applyProtection="1">
      <alignment horizontal="center"/>
      <protection/>
    </xf>
    <xf numFmtId="168" fontId="5" fillId="34" borderId="22" xfId="0" applyNumberFormat="1" applyFont="1" applyFill="1" applyBorder="1" applyAlignment="1" applyProtection="1">
      <alignment horizontal="center"/>
      <protection locked="0"/>
    </xf>
    <xf numFmtId="168" fontId="5" fillId="34" borderId="13" xfId="0" applyNumberFormat="1" applyFont="1" applyFill="1" applyBorder="1" applyAlignment="1" applyProtection="1">
      <alignment horizontal="center"/>
      <protection locked="0"/>
    </xf>
    <xf numFmtId="168" fontId="5" fillId="34" borderId="18" xfId="0" applyNumberFormat="1" applyFont="1" applyFill="1" applyBorder="1" applyAlignment="1" applyProtection="1">
      <alignment horizontal="center"/>
      <protection locked="0"/>
    </xf>
    <xf numFmtId="49" fontId="4" fillId="0" borderId="56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left"/>
      <protection/>
    </xf>
    <xf numFmtId="49" fontId="4" fillId="0" borderId="46" xfId="0" applyNumberFormat="1" applyFont="1" applyBorder="1" applyAlignment="1" applyProtection="1">
      <alignment horizontal="left"/>
      <protection/>
    </xf>
    <xf numFmtId="49" fontId="0" fillId="0" borderId="57" xfId="0" applyNumberFormat="1" applyFont="1" applyBorder="1" applyAlignment="1" applyProtection="1">
      <alignment horizontal="left"/>
      <protection/>
    </xf>
    <xf numFmtId="49" fontId="0" fillId="0" borderId="20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left"/>
      <protection locked="0"/>
    </xf>
    <xf numFmtId="0" fontId="5" fillId="34" borderId="21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left"/>
      <protection hidden="1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4" fillId="34" borderId="21" xfId="0" applyNumberFormat="1" applyFont="1" applyFill="1" applyBorder="1" applyAlignment="1" applyProtection="1">
      <alignment horizontal="left"/>
      <protection locked="0"/>
    </xf>
    <xf numFmtId="0" fontId="5" fillId="34" borderId="16" xfId="0" applyFont="1" applyFill="1" applyBorder="1" applyAlignment="1" applyProtection="1">
      <alignment horizontal="left"/>
      <protection locked="0"/>
    </xf>
    <xf numFmtId="49" fontId="0" fillId="34" borderId="11" xfId="0" applyNumberFormat="1" applyFont="1" applyFill="1" applyBorder="1" applyAlignment="1" applyProtection="1">
      <alignment horizontal="left"/>
      <protection locked="0"/>
    </xf>
    <xf numFmtId="49" fontId="0" fillId="34" borderId="58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49" fontId="0" fillId="34" borderId="21" xfId="0" applyNumberFormat="1" applyFont="1" applyFill="1" applyBorder="1" applyAlignment="1" applyProtection="1">
      <alignment horizontal="left"/>
      <protection locked="0"/>
    </xf>
    <xf numFmtId="38" fontId="42" fillId="38" borderId="0" xfId="0" applyNumberFormat="1" applyFont="1" applyFill="1" applyBorder="1" applyAlignment="1" applyProtection="1">
      <alignment horizontal="left"/>
      <protection hidden="1"/>
    </xf>
    <xf numFmtId="38" fontId="42" fillId="38" borderId="43" xfId="0" applyNumberFormat="1" applyFont="1" applyFill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/>
    </xf>
    <xf numFmtId="40" fontId="8" fillId="0" borderId="0" xfId="0" applyNumberFormat="1" applyFont="1" applyFill="1" applyBorder="1" applyAlignment="1" applyProtection="1">
      <alignment horizontal="center"/>
      <protection hidden="1" locked="0"/>
    </xf>
    <xf numFmtId="49" fontId="0" fillId="0" borderId="57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38" fontId="5" fillId="0" borderId="22" xfId="0" applyNumberFormat="1" applyFont="1" applyFill="1" applyBorder="1" applyAlignment="1" applyProtection="1">
      <alignment horizontal="center"/>
      <protection hidden="1"/>
    </xf>
    <xf numFmtId="38" fontId="5" fillId="0" borderId="13" xfId="0" applyNumberFormat="1" applyFont="1" applyFill="1" applyBorder="1" applyAlignment="1" applyProtection="1">
      <alignment horizontal="center"/>
      <protection hidden="1"/>
    </xf>
    <xf numFmtId="38" fontId="5" fillId="0" borderId="18" xfId="0" applyNumberFormat="1" applyFont="1" applyFill="1" applyBorder="1" applyAlignment="1" applyProtection="1">
      <alignment horizontal="center"/>
      <protection hidden="1"/>
    </xf>
    <xf numFmtId="49" fontId="0" fillId="34" borderId="12" xfId="0" applyNumberFormat="1" applyFont="1" applyFill="1" applyBorder="1" applyAlignment="1" applyProtection="1">
      <alignment horizontal="left"/>
      <protection locked="0"/>
    </xf>
    <xf numFmtId="49" fontId="0" fillId="34" borderId="16" xfId="0" applyNumberFormat="1" applyFont="1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center"/>
      <protection/>
    </xf>
    <xf numFmtId="40" fontId="0" fillId="33" borderId="12" xfId="0" applyNumberFormat="1" applyFont="1" applyFill="1" applyBorder="1" applyAlignment="1" applyProtection="1">
      <alignment horizontal="center"/>
      <protection hidden="1"/>
    </xf>
    <xf numFmtId="49" fontId="0" fillId="33" borderId="13" xfId="0" applyNumberFormat="1" applyFont="1" applyFill="1" applyBorder="1" applyAlignment="1" applyProtection="1">
      <alignment horizontal="left"/>
      <protection/>
    </xf>
    <xf numFmtId="49" fontId="0" fillId="33" borderId="18" xfId="0" applyNumberFormat="1" applyFont="1" applyFill="1" applyBorder="1" applyAlignment="1" applyProtection="1">
      <alignment horizontal="left"/>
      <protection/>
    </xf>
    <xf numFmtId="49" fontId="0" fillId="33" borderId="28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49" fontId="0" fillId="34" borderId="14" xfId="0" applyNumberFormat="1" applyFont="1" applyFill="1" applyBorder="1" applyAlignment="1" applyProtection="1">
      <alignment horizontal="left"/>
      <protection locked="0"/>
    </xf>
    <xf numFmtId="49" fontId="0" fillId="34" borderId="25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8" fontId="5" fillId="34" borderId="10" xfId="0" applyNumberFormat="1" applyFont="1" applyFill="1" applyBorder="1" applyAlignment="1" applyProtection="1">
      <alignment horizontal="left"/>
      <protection locked="0"/>
    </xf>
    <xf numFmtId="168" fontId="5" fillId="34" borderId="21" xfId="0" applyNumberFormat="1" applyFont="1" applyFill="1" applyBorder="1" applyAlignment="1" applyProtection="1">
      <alignment horizontal="left"/>
      <protection locked="0"/>
    </xf>
    <xf numFmtId="9" fontId="5" fillId="34" borderId="22" xfId="0" applyNumberFormat="1" applyFont="1" applyFill="1" applyBorder="1" applyAlignment="1" applyProtection="1">
      <alignment horizontal="center"/>
      <protection locked="0"/>
    </xf>
    <xf numFmtId="9" fontId="5" fillId="34" borderId="13" xfId="0" applyNumberFormat="1" applyFont="1" applyFill="1" applyBorder="1" applyAlignment="1" applyProtection="1">
      <alignment horizontal="center"/>
      <protection locked="0"/>
    </xf>
    <xf numFmtId="9" fontId="5" fillId="34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38" fontId="5" fillId="0" borderId="22" xfId="0" applyNumberFormat="1" applyFont="1" applyBorder="1" applyAlignment="1" applyProtection="1">
      <alignment horizontal="center"/>
      <protection hidden="1"/>
    </xf>
    <xf numFmtId="38" fontId="5" fillId="0" borderId="13" xfId="0" applyNumberFormat="1" applyFont="1" applyBorder="1" applyAlignment="1" applyProtection="1">
      <alignment horizontal="center"/>
      <protection hidden="1"/>
    </xf>
    <xf numFmtId="38" fontId="5" fillId="0" borderId="18" xfId="0" applyNumberFormat="1" applyFont="1" applyBorder="1" applyAlignment="1" applyProtection="1">
      <alignment horizontal="center"/>
      <protection hidden="1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179" fontId="0" fillId="34" borderId="10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/>
    </xf>
    <xf numFmtId="49" fontId="5" fillId="34" borderId="12" xfId="0" applyNumberFormat="1" applyFont="1" applyFill="1" applyBorder="1" applyAlignment="1" applyProtection="1">
      <alignment horizontal="left"/>
      <protection locked="0"/>
    </xf>
    <xf numFmtId="179" fontId="0" fillId="34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34" borderId="12" xfId="0" applyNumberFormat="1" applyFont="1" applyFill="1" applyBorder="1" applyAlignment="1" applyProtection="1">
      <alignment horizontal="left"/>
      <protection hidden="1"/>
    </xf>
    <xf numFmtId="0" fontId="0" fillId="34" borderId="16" xfId="0" applyNumberFormat="1" applyFont="1" applyFill="1" applyBorder="1" applyAlignment="1" applyProtection="1">
      <alignment horizontal="left"/>
      <protection hidden="1"/>
    </xf>
    <xf numFmtId="49" fontId="0" fillId="34" borderId="28" xfId="0" applyNumberFormat="1" applyFont="1" applyFill="1" applyBorder="1" applyAlignment="1" applyProtection="1">
      <alignment horizontal="left"/>
      <protection hidden="1"/>
    </xf>
    <xf numFmtId="49" fontId="0" fillId="34" borderId="46" xfId="0" applyNumberFormat="1" applyFont="1" applyFill="1" applyBorder="1" applyAlignment="1" applyProtection="1">
      <alignment horizontal="left"/>
      <protection hidden="1"/>
    </xf>
    <xf numFmtId="49" fontId="0" fillId="34" borderId="13" xfId="0" applyNumberFormat="1" applyFont="1" applyFill="1" applyBorder="1" applyAlignment="1" applyProtection="1">
      <alignment horizontal="left"/>
      <protection hidden="1"/>
    </xf>
    <xf numFmtId="49" fontId="0" fillId="34" borderId="18" xfId="0" applyNumberFormat="1" applyFont="1" applyFill="1" applyBorder="1" applyAlignment="1" applyProtection="1">
      <alignment horizontal="left"/>
      <protection hidden="1"/>
    </xf>
    <xf numFmtId="0" fontId="4" fillId="0" borderId="39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 horizontal="left"/>
      <protection hidden="1"/>
    </xf>
    <xf numFmtId="49" fontId="0" fillId="33" borderId="18" xfId="0" applyNumberFormat="1" applyFont="1" applyFill="1" applyBorder="1" applyAlignment="1" applyProtection="1">
      <alignment horizontal="left"/>
      <protection hidden="1"/>
    </xf>
    <xf numFmtId="49" fontId="0" fillId="33" borderId="2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4" borderId="10" xfId="0" applyNumberFormat="1" applyFont="1" applyFill="1" applyBorder="1" applyAlignment="1" applyProtection="1">
      <alignment horizontal="left"/>
      <protection hidden="1"/>
    </xf>
    <xf numFmtId="0" fontId="0" fillId="34" borderId="21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0" fillId="34" borderId="14" xfId="0" applyNumberFormat="1" applyFont="1" applyFill="1" applyBorder="1" applyAlignment="1" applyProtection="1">
      <alignment horizontal="left"/>
      <protection hidden="1"/>
    </xf>
    <xf numFmtId="0" fontId="0" fillId="34" borderId="25" xfId="0" applyNumberFormat="1" applyFont="1" applyFill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9" fontId="5" fillId="0" borderId="22" xfId="0" applyNumberFormat="1" applyFont="1" applyFill="1" applyBorder="1" applyAlignment="1" applyProtection="1">
      <alignment horizontal="center"/>
      <protection locked="0"/>
    </xf>
    <xf numFmtId="9" fontId="5" fillId="0" borderId="13" xfId="0" applyNumberFormat="1" applyFont="1" applyFill="1" applyBorder="1" applyAlignment="1" applyProtection="1">
      <alignment horizontal="center"/>
      <protection locked="0"/>
    </xf>
    <xf numFmtId="9" fontId="5" fillId="0" borderId="18" xfId="0" applyNumberFormat="1" applyFont="1" applyFill="1" applyBorder="1" applyAlignment="1" applyProtection="1">
      <alignment horizontal="center"/>
      <protection locked="0"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168" fontId="5" fillId="0" borderId="21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38" fontId="5" fillId="0" borderId="10" xfId="0" applyNumberFormat="1" applyFont="1" applyBorder="1" applyAlignment="1" applyProtection="1">
      <alignment horizontal="center"/>
      <protection hidden="1" locked="0"/>
    </xf>
    <xf numFmtId="38" fontId="5" fillId="0" borderId="21" xfId="0" applyNumberFormat="1" applyFont="1" applyBorder="1" applyAlignment="1" applyProtection="1">
      <alignment horizontal="center"/>
      <protection hidden="1" locked="0"/>
    </xf>
    <xf numFmtId="168" fontId="5" fillId="0" borderId="22" xfId="0" applyNumberFormat="1" applyFont="1" applyFill="1" applyBorder="1" applyAlignment="1" applyProtection="1">
      <alignment horizontal="center"/>
      <protection locked="0"/>
    </xf>
    <xf numFmtId="168" fontId="5" fillId="0" borderId="13" xfId="0" applyNumberFormat="1" applyFont="1" applyFill="1" applyBorder="1" applyAlignment="1" applyProtection="1">
      <alignment horizontal="center"/>
      <protection locked="0"/>
    </xf>
    <xf numFmtId="168" fontId="5" fillId="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22</xdr:row>
      <xdr:rowOff>85725</xdr:rowOff>
    </xdr:from>
    <xdr:to>
      <xdr:col>15</xdr:col>
      <xdr:colOff>123825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7143750" y="3486150"/>
          <a:ext cx="476250" cy="60960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981075</xdr:colOff>
      <xdr:row>1</xdr:row>
      <xdr:rowOff>9525</xdr:rowOff>
    </xdr:from>
    <xdr:to>
      <xdr:col>16</xdr:col>
      <xdr:colOff>38100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 rot="10800000">
          <a:off x="7134225" y="57150"/>
          <a:ext cx="581025" cy="695325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38100</xdr:rowOff>
    </xdr:from>
    <xdr:to>
      <xdr:col>2</xdr:col>
      <xdr:colOff>190500</xdr:colOff>
      <xdr:row>5</xdr:row>
      <xdr:rowOff>142875</xdr:rowOff>
    </xdr:to>
    <xdr:sp>
      <xdr:nvSpPr>
        <xdr:cNvPr id="3" name="AutoShape 3"/>
        <xdr:cNvSpPr>
          <a:spLocks/>
        </xdr:cNvSpPr>
      </xdr:nvSpPr>
      <xdr:spPr>
        <a:xfrm rot="5400000">
          <a:off x="95250" y="85725"/>
          <a:ext cx="457200" cy="66675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2</xdr:col>
      <xdr:colOff>247650</xdr:colOff>
      <xdr:row>24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7150" y="3400425"/>
          <a:ext cx="552450" cy="68580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15</xdr:col>
      <xdr:colOff>66675</xdr:colOff>
      <xdr:row>24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161925" y="123825"/>
          <a:ext cx="7400925" cy="3895725"/>
        </a:xfrm>
        <a:prstGeom prst="roundRect">
          <a:avLst/>
        </a:prstGeom>
        <a:noFill/>
        <a:ln w="1270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27</xdr:row>
      <xdr:rowOff>0</xdr:rowOff>
    </xdr:from>
    <xdr:to>
      <xdr:col>15</xdr:col>
      <xdr:colOff>38100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7019925" y="4438650"/>
          <a:ext cx="51435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27</xdr:row>
      <xdr:rowOff>0</xdr:rowOff>
    </xdr:from>
    <xdr:to>
      <xdr:col>15</xdr:col>
      <xdr:colOff>57150</xdr:colOff>
      <xdr:row>27</xdr:row>
      <xdr:rowOff>0</xdr:rowOff>
    </xdr:to>
    <xdr:sp>
      <xdr:nvSpPr>
        <xdr:cNvPr id="7" name="AutoShape 7"/>
        <xdr:cNvSpPr>
          <a:spLocks/>
        </xdr:cNvSpPr>
      </xdr:nvSpPr>
      <xdr:spPr>
        <a:xfrm rot="10800000">
          <a:off x="6991350" y="4438650"/>
          <a:ext cx="561975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190500</xdr:colOff>
      <xdr:row>27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95250" y="4438650"/>
          <a:ext cx="45720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0</xdr:rowOff>
    </xdr:from>
    <xdr:to>
      <xdr:col>2</xdr:col>
      <xdr:colOff>247650</xdr:colOff>
      <xdr:row>27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675" y="4438650"/>
          <a:ext cx="542925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923925</xdr:colOff>
      <xdr:row>49</xdr:row>
      <xdr:rowOff>47625</xdr:rowOff>
    </xdr:from>
    <xdr:to>
      <xdr:col>15</xdr:col>
      <xdr:colOff>133350</xdr:colOff>
      <xdr:row>51</xdr:row>
      <xdr:rowOff>152400</xdr:rowOff>
    </xdr:to>
    <xdr:sp>
      <xdr:nvSpPr>
        <xdr:cNvPr id="10" name="AutoShape 10"/>
        <xdr:cNvSpPr>
          <a:spLocks/>
        </xdr:cNvSpPr>
      </xdr:nvSpPr>
      <xdr:spPr>
        <a:xfrm rot="16200000">
          <a:off x="7077075" y="7991475"/>
          <a:ext cx="552450" cy="676275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933450</xdr:colOff>
      <xdr:row>27</xdr:row>
      <xdr:rowOff>85725</xdr:rowOff>
    </xdr:from>
    <xdr:to>
      <xdr:col>15</xdr:col>
      <xdr:colOff>142875</xdr:colOff>
      <xdr:row>31</xdr:row>
      <xdr:rowOff>0</xdr:rowOff>
    </xdr:to>
    <xdr:sp>
      <xdr:nvSpPr>
        <xdr:cNvPr id="11" name="AutoShape 11"/>
        <xdr:cNvSpPr>
          <a:spLocks/>
        </xdr:cNvSpPr>
      </xdr:nvSpPr>
      <xdr:spPr>
        <a:xfrm rot="10800000">
          <a:off x="7086600" y="4524375"/>
          <a:ext cx="552450" cy="600075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142875</xdr:rowOff>
    </xdr:from>
    <xdr:to>
      <xdr:col>2</xdr:col>
      <xdr:colOff>219075</xdr:colOff>
      <xdr:row>32</xdr:row>
      <xdr:rowOff>76200</xdr:rowOff>
    </xdr:to>
    <xdr:sp>
      <xdr:nvSpPr>
        <xdr:cNvPr id="12" name="AutoShape 12"/>
        <xdr:cNvSpPr>
          <a:spLocks/>
        </xdr:cNvSpPr>
      </xdr:nvSpPr>
      <xdr:spPr>
        <a:xfrm rot="5400000">
          <a:off x="95250" y="4581525"/>
          <a:ext cx="485775" cy="64770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49</xdr:row>
      <xdr:rowOff>47625</xdr:rowOff>
    </xdr:from>
    <xdr:to>
      <xdr:col>2</xdr:col>
      <xdr:colOff>247650</xdr:colOff>
      <xdr:row>51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66675" y="7991475"/>
          <a:ext cx="542925" cy="638175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23</xdr:row>
      <xdr:rowOff>28575</xdr:rowOff>
    </xdr:from>
    <xdr:to>
      <xdr:col>9</xdr:col>
      <xdr:colOff>409575</xdr:colOff>
      <xdr:row>23</xdr:row>
      <xdr:rowOff>266700</xdr:rowOff>
    </xdr:to>
    <xdr:pic>
      <xdr:nvPicPr>
        <xdr:cNvPr id="14" name="cmdCle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95700" y="3676650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28575</xdr:rowOff>
    </xdr:from>
    <xdr:to>
      <xdr:col>13</xdr:col>
      <xdr:colOff>409575</xdr:colOff>
      <xdr:row>23</xdr:row>
      <xdr:rowOff>266700</xdr:rowOff>
    </xdr:to>
    <xdr:pic>
      <xdr:nvPicPr>
        <xdr:cNvPr id="15" name="cmdCle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53150" y="3676650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28575</xdr:rowOff>
    </xdr:from>
    <xdr:to>
      <xdr:col>11</xdr:col>
      <xdr:colOff>409575</xdr:colOff>
      <xdr:row>23</xdr:row>
      <xdr:rowOff>266700</xdr:rowOff>
    </xdr:to>
    <xdr:pic>
      <xdr:nvPicPr>
        <xdr:cNvPr id="16" name="cmdCle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24425" y="3676650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238125</xdr:colOff>
      <xdr:row>50</xdr:row>
      <xdr:rowOff>28575</xdr:rowOff>
    </xdr:from>
    <xdr:to>
      <xdr:col>9</xdr:col>
      <xdr:colOff>400050</xdr:colOff>
      <xdr:row>50</xdr:row>
      <xdr:rowOff>266700</xdr:rowOff>
    </xdr:to>
    <xdr:pic>
      <xdr:nvPicPr>
        <xdr:cNvPr id="17" name="cmdClear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86175" y="8220075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28575</xdr:rowOff>
    </xdr:from>
    <xdr:to>
      <xdr:col>11</xdr:col>
      <xdr:colOff>409575</xdr:colOff>
      <xdr:row>50</xdr:row>
      <xdr:rowOff>266700</xdr:rowOff>
    </xdr:to>
    <xdr:pic>
      <xdr:nvPicPr>
        <xdr:cNvPr id="18" name="cmdClear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24425" y="8220075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50</xdr:row>
      <xdr:rowOff>28575</xdr:rowOff>
    </xdr:from>
    <xdr:to>
      <xdr:col>13</xdr:col>
      <xdr:colOff>409575</xdr:colOff>
      <xdr:row>50</xdr:row>
      <xdr:rowOff>266700</xdr:rowOff>
    </xdr:to>
    <xdr:pic>
      <xdr:nvPicPr>
        <xdr:cNvPr id="19" name="cmdClear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153150" y="8220075"/>
          <a:ext cx="4095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447675</xdr:colOff>
      <xdr:row>23</xdr:row>
      <xdr:rowOff>28575</xdr:rowOff>
    </xdr:from>
    <xdr:to>
      <xdr:col>9</xdr:col>
      <xdr:colOff>971550</xdr:colOff>
      <xdr:row>23</xdr:row>
      <xdr:rowOff>266700</xdr:rowOff>
    </xdr:to>
    <xdr:pic>
      <xdr:nvPicPr>
        <xdr:cNvPr id="20" name="cmdCopy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143375" y="3676650"/>
          <a:ext cx="5238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447675</xdr:colOff>
      <xdr:row>23</xdr:row>
      <xdr:rowOff>28575</xdr:rowOff>
    </xdr:from>
    <xdr:to>
      <xdr:col>11</xdr:col>
      <xdr:colOff>971550</xdr:colOff>
      <xdr:row>23</xdr:row>
      <xdr:rowOff>266700</xdr:rowOff>
    </xdr:to>
    <xdr:pic>
      <xdr:nvPicPr>
        <xdr:cNvPr id="21" name="cmdCopy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72100" y="3676650"/>
          <a:ext cx="5238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438150</xdr:colOff>
      <xdr:row>50</xdr:row>
      <xdr:rowOff>28575</xdr:rowOff>
    </xdr:from>
    <xdr:to>
      <xdr:col>9</xdr:col>
      <xdr:colOff>962025</xdr:colOff>
      <xdr:row>50</xdr:row>
      <xdr:rowOff>266700</xdr:rowOff>
    </xdr:to>
    <xdr:pic>
      <xdr:nvPicPr>
        <xdr:cNvPr id="22" name="cmdCopy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133850" y="8220075"/>
          <a:ext cx="5238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447675</xdr:colOff>
      <xdr:row>50</xdr:row>
      <xdr:rowOff>28575</xdr:rowOff>
    </xdr:from>
    <xdr:to>
      <xdr:col>11</xdr:col>
      <xdr:colOff>971550</xdr:colOff>
      <xdr:row>50</xdr:row>
      <xdr:rowOff>266700</xdr:rowOff>
    </xdr:to>
    <xdr:pic>
      <xdr:nvPicPr>
        <xdr:cNvPr id="23" name="cmdCopy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372100" y="8220075"/>
          <a:ext cx="5238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438150</xdr:colOff>
      <xdr:row>23</xdr:row>
      <xdr:rowOff>28575</xdr:rowOff>
    </xdr:from>
    <xdr:to>
      <xdr:col>13</xdr:col>
      <xdr:colOff>962025</xdr:colOff>
      <xdr:row>23</xdr:row>
      <xdr:rowOff>266700</xdr:rowOff>
    </xdr:to>
    <xdr:pic>
      <xdr:nvPicPr>
        <xdr:cNvPr id="24" name="cmdCopy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591300" y="3676650"/>
          <a:ext cx="5238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28</xdr:row>
      <xdr:rowOff>76200</xdr:rowOff>
    </xdr:from>
    <xdr:to>
      <xdr:col>15</xdr:col>
      <xdr:colOff>66675</xdr:colOff>
      <xdr:row>51</xdr:row>
      <xdr:rowOff>47625</xdr:rowOff>
    </xdr:to>
    <xdr:sp>
      <xdr:nvSpPr>
        <xdr:cNvPr id="25" name="AutoShape 25"/>
        <xdr:cNvSpPr>
          <a:spLocks/>
        </xdr:cNvSpPr>
      </xdr:nvSpPr>
      <xdr:spPr>
        <a:xfrm>
          <a:off x="161925" y="4667250"/>
          <a:ext cx="7400925" cy="3895725"/>
        </a:xfrm>
        <a:prstGeom prst="roundRect">
          <a:avLst/>
        </a:prstGeom>
        <a:noFill/>
        <a:ln w="1270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76200</xdr:colOff>
      <xdr:row>15</xdr:row>
      <xdr:rowOff>9525</xdr:rowOff>
    </xdr:from>
    <xdr:to>
      <xdr:col>10</xdr:col>
      <xdr:colOff>219075</xdr:colOff>
      <xdr:row>16</xdr:row>
      <xdr:rowOff>9525</xdr:rowOff>
    </xdr:to>
    <xdr:pic>
      <xdr:nvPicPr>
        <xdr:cNvPr id="26" name="OptionButton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752975" y="2209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9525</xdr:rowOff>
    </xdr:from>
    <xdr:to>
      <xdr:col>10</xdr:col>
      <xdr:colOff>219075</xdr:colOff>
      <xdr:row>17</xdr:row>
      <xdr:rowOff>28575</xdr:rowOff>
    </xdr:to>
    <xdr:pic>
      <xdr:nvPicPr>
        <xdr:cNvPr id="27" name="OptionButton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752975" y="24479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15</xdr:row>
      <xdr:rowOff>9525</xdr:rowOff>
    </xdr:from>
    <xdr:to>
      <xdr:col>12</xdr:col>
      <xdr:colOff>219075</xdr:colOff>
      <xdr:row>16</xdr:row>
      <xdr:rowOff>9525</xdr:rowOff>
    </xdr:to>
    <xdr:pic>
      <xdr:nvPicPr>
        <xdr:cNvPr id="28" name="OptionButton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981700" y="2209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16</xdr:row>
      <xdr:rowOff>9525</xdr:rowOff>
    </xdr:from>
    <xdr:to>
      <xdr:col>12</xdr:col>
      <xdr:colOff>219075</xdr:colOff>
      <xdr:row>17</xdr:row>
      <xdr:rowOff>28575</xdr:rowOff>
    </xdr:to>
    <xdr:pic>
      <xdr:nvPicPr>
        <xdr:cNvPr id="29" name="OptionButton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981700" y="24479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42</xdr:row>
      <xdr:rowOff>9525</xdr:rowOff>
    </xdr:from>
    <xdr:to>
      <xdr:col>8</xdr:col>
      <xdr:colOff>219075</xdr:colOff>
      <xdr:row>43</xdr:row>
      <xdr:rowOff>9525</xdr:rowOff>
    </xdr:to>
    <xdr:pic>
      <xdr:nvPicPr>
        <xdr:cNvPr id="30" name="OptionButton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524250" y="6753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9525</xdr:rowOff>
    </xdr:from>
    <xdr:to>
      <xdr:col>8</xdr:col>
      <xdr:colOff>219075</xdr:colOff>
      <xdr:row>44</xdr:row>
      <xdr:rowOff>28575</xdr:rowOff>
    </xdr:to>
    <xdr:pic>
      <xdr:nvPicPr>
        <xdr:cNvPr id="31" name="OptionButton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524250" y="69913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42</xdr:row>
      <xdr:rowOff>9525</xdr:rowOff>
    </xdr:from>
    <xdr:to>
      <xdr:col>10</xdr:col>
      <xdr:colOff>219075</xdr:colOff>
      <xdr:row>43</xdr:row>
      <xdr:rowOff>9525</xdr:rowOff>
    </xdr:to>
    <xdr:pic>
      <xdr:nvPicPr>
        <xdr:cNvPr id="32" name="OptionButton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752975" y="6753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43</xdr:row>
      <xdr:rowOff>9525</xdr:rowOff>
    </xdr:from>
    <xdr:to>
      <xdr:col>10</xdr:col>
      <xdr:colOff>219075</xdr:colOff>
      <xdr:row>44</xdr:row>
      <xdr:rowOff>28575</xdr:rowOff>
    </xdr:to>
    <xdr:pic>
      <xdr:nvPicPr>
        <xdr:cNvPr id="33" name="OptionButton10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752975" y="69913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42</xdr:row>
      <xdr:rowOff>9525</xdr:rowOff>
    </xdr:from>
    <xdr:to>
      <xdr:col>12</xdr:col>
      <xdr:colOff>219075</xdr:colOff>
      <xdr:row>43</xdr:row>
      <xdr:rowOff>9525</xdr:rowOff>
    </xdr:to>
    <xdr:pic>
      <xdr:nvPicPr>
        <xdr:cNvPr id="34" name="OptionButton1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981700" y="6753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43</xdr:row>
      <xdr:rowOff>9525</xdr:rowOff>
    </xdr:from>
    <xdr:to>
      <xdr:col>12</xdr:col>
      <xdr:colOff>219075</xdr:colOff>
      <xdr:row>44</xdr:row>
      <xdr:rowOff>28575</xdr:rowOff>
    </xdr:to>
    <xdr:pic>
      <xdr:nvPicPr>
        <xdr:cNvPr id="35" name="OptionButton1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981700" y="69913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9525</xdr:rowOff>
    </xdr:from>
    <xdr:to>
      <xdr:col>8</xdr:col>
      <xdr:colOff>219075</xdr:colOff>
      <xdr:row>16</xdr:row>
      <xdr:rowOff>9525</xdr:rowOff>
    </xdr:to>
    <xdr:pic>
      <xdr:nvPicPr>
        <xdr:cNvPr id="36" name="OptionButton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524250" y="2209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</xdr:rowOff>
    </xdr:from>
    <xdr:to>
      <xdr:col>8</xdr:col>
      <xdr:colOff>219075</xdr:colOff>
      <xdr:row>17</xdr:row>
      <xdr:rowOff>28575</xdr:rowOff>
    </xdr:to>
    <xdr:pic>
      <xdr:nvPicPr>
        <xdr:cNvPr id="37" name="OptionButton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524250" y="24479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60</xdr:row>
      <xdr:rowOff>0</xdr:rowOff>
    </xdr:from>
    <xdr:to>
      <xdr:col>12</xdr:col>
      <xdr:colOff>38100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705600" y="9229725"/>
          <a:ext cx="64770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60</xdr:row>
      <xdr:rowOff>0</xdr:rowOff>
    </xdr:from>
    <xdr:to>
      <xdr:col>12</xdr:col>
      <xdr:colOff>57150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6705600" y="9229725"/>
          <a:ext cx="66675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60</xdr:row>
      <xdr:rowOff>0</xdr:rowOff>
    </xdr:from>
    <xdr:to>
      <xdr:col>12</xdr:col>
      <xdr:colOff>38100</xdr:colOff>
      <xdr:row>60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6705600" y="9229725"/>
          <a:ext cx="64770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60</xdr:row>
      <xdr:rowOff>0</xdr:rowOff>
    </xdr:from>
    <xdr:to>
      <xdr:col>12</xdr:col>
      <xdr:colOff>57150</xdr:colOff>
      <xdr:row>60</xdr:row>
      <xdr:rowOff>0</xdr:rowOff>
    </xdr:to>
    <xdr:sp>
      <xdr:nvSpPr>
        <xdr:cNvPr id="4" name="AutoShape 4"/>
        <xdr:cNvSpPr>
          <a:spLocks/>
        </xdr:cNvSpPr>
      </xdr:nvSpPr>
      <xdr:spPr>
        <a:xfrm rot="10800000">
          <a:off x="6705600" y="9229725"/>
          <a:ext cx="66675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0" y="16516350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0" y="16516350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0" y="16516350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4" name="AutoShape 4"/>
        <xdr:cNvSpPr>
          <a:spLocks/>
        </xdr:cNvSpPr>
      </xdr:nvSpPr>
      <xdr:spPr>
        <a:xfrm rot="10800000">
          <a:off x="0" y="16516350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0" y="12296775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0" y="12296775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0" y="12296775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4" name="AutoShape 4"/>
        <xdr:cNvSpPr>
          <a:spLocks/>
        </xdr:cNvSpPr>
      </xdr:nvSpPr>
      <xdr:spPr>
        <a:xfrm rot="10800000">
          <a:off x="0" y="12296775"/>
          <a:ext cx="0" cy="0"/>
        </a:xfrm>
        <a:prstGeom prst="rtTriangle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67</xdr:row>
      <xdr:rowOff>9525</xdr:rowOff>
    </xdr:from>
    <xdr:to>
      <xdr:col>23</xdr:col>
      <xdr:colOff>733425</xdr:colOff>
      <xdr:row>69</xdr:row>
      <xdr:rowOff>0</xdr:rowOff>
    </xdr:to>
    <xdr:pic>
      <xdr:nvPicPr>
        <xdr:cNvPr id="1" name="cmd_UpdateMas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1122997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67</xdr:row>
      <xdr:rowOff>9525</xdr:rowOff>
    </xdr:from>
    <xdr:to>
      <xdr:col>19</xdr:col>
      <xdr:colOff>771525</xdr:colOff>
      <xdr:row>69</xdr:row>
      <xdr:rowOff>9525</xdr:rowOff>
    </xdr:to>
    <xdr:pic>
      <xdr:nvPicPr>
        <xdr:cNvPr id="2" name="cmd_Clea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77125" y="112299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67</xdr:row>
      <xdr:rowOff>9525</xdr:rowOff>
    </xdr:from>
    <xdr:to>
      <xdr:col>23</xdr:col>
      <xdr:colOff>733425</xdr:colOff>
      <xdr:row>69</xdr:row>
      <xdr:rowOff>0</xdr:rowOff>
    </xdr:to>
    <xdr:pic>
      <xdr:nvPicPr>
        <xdr:cNvPr id="1" name="cmd_UpdateMas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1122997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67</xdr:row>
      <xdr:rowOff>9525</xdr:rowOff>
    </xdr:from>
    <xdr:to>
      <xdr:col>19</xdr:col>
      <xdr:colOff>771525</xdr:colOff>
      <xdr:row>69</xdr:row>
      <xdr:rowOff>9525</xdr:rowOff>
    </xdr:to>
    <xdr:pic>
      <xdr:nvPicPr>
        <xdr:cNvPr id="2" name="cmd_Clea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77125" y="112299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67</xdr:row>
      <xdr:rowOff>9525</xdr:rowOff>
    </xdr:from>
    <xdr:to>
      <xdr:col>23</xdr:col>
      <xdr:colOff>733425</xdr:colOff>
      <xdr:row>69</xdr:row>
      <xdr:rowOff>0</xdr:rowOff>
    </xdr:to>
    <xdr:pic>
      <xdr:nvPicPr>
        <xdr:cNvPr id="1" name="cmd_UpdateMas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1122997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67</xdr:row>
      <xdr:rowOff>9525</xdr:rowOff>
    </xdr:from>
    <xdr:to>
      <xdr:col>19</xdr:col>
      <xdr:colOff>771525</xdr:colOff>
      <xdr:row>69</xdr:row>
      <xdr:rowOff>9525</xdr:rowOff>
    </xdr:to>
    <xdr:pic>
      <xdr:nvPicPr>
        <xdr:cNvPr id="2" name="cmd_Clea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77125" y="112299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67</xdr:row>
      <xdr:rowOff>9525</xdr:rowOff>
    </xdr:from>
    <xdr:to>
      <xdr:col>23</xdr:col>
      <xdr:colOff>733425</xdr:colOff>
      <xdr:row>69</xdr:row>
      <xdr:rowOff>0</xdr:rowOff>
    </xdr:to>
    <xdr:pic>
      <xdr:nvPicPr>
        <xdr:cNvPr id="1" name="cmd_UpdateMaste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1122997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67</xdr:row>
      <xdr:rowOff>9525</xdr:rowOff>
    </xdr:from>
    <xdr:to>
      <xdr:col>19</xdr:col>
      <xdr:colOff>771525</xdr:colOff>
      <xdr:row>69</xdr:row>
      <xdr:rowOff>9525</xdr:rowOff>
    </xdr:to>
    <xdr:pic>
      <xdr:nvPicPr>
        <xdr:cNvPr id="2" name="cmd_Clea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77125" y="1122997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yan%20Scheel\Local%20Settings\Temporary%20Internet%20Files\OLK228\The%20Opportunity%20Evaluator(tm)%20v9c%20-%20Apar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Step Quick Check"/>
      <sheetName val="MASTER"/>
      <sheetName val="Current Situation"/>
      <sheetName val="Income Evalu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B3:O52"/>
  <sheetViews>
    <sheetView showGridLines="0" showRowColHeaders="0" tabSelected="1" workbookViewId="0" topLeftCell="A15">
      <selection activeCell="L37" sqref="L37"/>
    </sheetView>
  </sheetViews>
  <sheetFormatPr defaultColWidth="8.8515625" defaultRowHeight="12.75"/>
  <cols>
    <col min="1" max="1" width="1.7109375" style="172" customWidth="1"/>
    <col min="2" max="2" width="3.7109375" style="172" customWidth="1"/>
    <col min="3" max="3" width="4.8515625" style="172" customWidth="1"/>
    <col min="4" max="4" width="8.8515625" style="172" customWidth="1"/>
    <col min="5" max="5" width="11.421875" style="172" customWidth="1"/>
    <col min="6" max="6" width="8.8515625" style="172" customWidth="1"/>
    <col min="7" max="7" width="8.00390625" style="172" customWidth="1"/>
    <col min="8" max="8" width="4.28125" style="172" customWidth="1"/>
    <col min="9" max="9" width="3.7109375" style="172" customWidth="1"/>
    <col min="10" max="10" width="14.7109375" style="172" customWidth="1"/>
    <col min="11" max="11" width="3.7109375" style="172" customWidth="1"/>
    <col min="12" max="12" width="14.7109375" style="172" customWidth="1"/>
    <col min="13" max="13" width="3.7109375" style="172" customWidth="1"/>
    <col min="14" max="14" width="14.7109375" style="172" customWidth="1"/>
    <col min="15" max="15" width="5.421875" style="172" customWidth="1"/>
    <col min="16" max="16" width="2.7109375" style="172" customWidth="1"/>
    <col min="17" max="17" width="0.9921875" style="172" customWidth="1"/>
    <col min="18" max="16384" width="8.8515625" style="172" customWidth="1"/>
  </cols>
  <sheetData>
    <row r="1" ht="3.75" customHeight="1"/>
    <row r="2" ht="9" customHeight="1" thickBot="1"/>
    <row r="3" spans="2:15" ht="10.5" customHeight="1" thickTop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4" spans="2:15" ht="22.5" customHeight="1">
      <c r="B4" s="176"/>
      <c r="C4" s="188" t="s">
        <v>155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2:15" ht="2.25" customHeight="1">
      <c r="B5" s="177"/>
      <c r="C5" s="18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2:15" s="204" customFormat="1" ht="14.25" customHeight="1">
      <c r="B6" s="205"/>
      <c r="C6" s="202"/>
      <c r="D6" s="202"/>
      <c r="E6" s="202"/>
      <c r="F6" s="202"/>
      <c r="G6" s="202"/>
      <c r="H6" s="202"/>
      <c r="I6" s="202"/>
      <c r="J6" s="207" t="s">
        <v>147</v>
      </c>
      <c r="K6" s="202"/>
      <c r="L6" s="207" t="s">
        <v>148</v>
      </c>
      <c r="M6" s="207"/>
      <c r="N6" s="207" t="s">
        <v>148</v>
      </c>
      <c r="O6" s="206"/>
    </row>
    <row r="7" spans="2:15" ht="6" customHeight="1">
      <c r="B7" s="185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/>
    </row>
    <row r="8" spans="2:15" ht="18.75" customHeight="1">
      <c r="B8" s="186"/>
      <c r="C8" s="183">
        <v>1</v>
      </c>
      <c r="D8" s="202" t="s">
        <v>94</v>
      </c>
      <c r="E8" s="177"/>
      <c r="F8" s="177"/>
      <c r="G8" s="177"/>
      <c r="H8" s="211" t="s">
        <v>149</v>
      </c>
      <c r="I8" s="211"/>
      <c r="J8" s="402">
        <v>625000</v>
      </c>
      <c r="K8" s="203"/>
      <c r="L8" s="402">
        <v>550000</v>
      </c>
      <c r="M8" s="203"/>
      <c r="N8" s="402">
        <v>625000</v>
      </c>
      <c r="O8" s="178"/>
    </row>
    <row r="9" spans="2:15" s="182" customFormat="1" ht="7.5">
      <c r="B9" s="187"/>
      <c r="C9" s="184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2:15" ht="18.75" customHeight="1">
      <c r="B10" s="186"/>
      <c r="C10" s="183">
        <v>2</v>
      </c>
      <c r="D10" s="202" t="s">
        <v>96</v>
      </c>
      <c r="E10" s="177"/>
      <c r="F10" s="177"/>
      <c r="G10" s="177"/>
      <c r="H10" s="211" t="s">
        <v>149</v>
      </c>
      <c r="I10" s="211"/>
      <c r="J10" s="402">
        <v>58260</v>
      </c>
      <c r="K10" s="203"/>
      <c r="L10" s="402">
        <v>58260</v>
      </c>
      <c r="M10" s="203"/>
      <c r="N10" s="402">
        <v>58260</v>
      </c>
      <c r="O10" s="178"/>
    </row>
    <row r="11" spans="2:15" s="182" customFormat="1" ht="7.5">
      <c r="B11" s="187"/>
      <c r="C11" s="184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2:15" ht="18.75" customHeight="1">
      <c r="B12" s="186"/>
      <c r="C12" s="183">
        <v>3</v>
      </c>
      <c r="D12" s="202" t="s">
        <v>95</v>
      </c>
      <c r="E12" s="177"/>
      <c r="F12" s="177"/>
      <c r="G12" s="177"/>
      <c r="H12" s="212" t="s">
        <v>150</v>
      </c>
      <c r="I12" s="212"/>
      <c r="J12" s="403">
        <v>0.02</v>
      </c>
      <c r="K12" s="209"/>
      <c r="L12" s="403">
        <v>0.02</v>
      </c>
      <c r="M12" s="209"/>
      <c r="N12" s="403">
        <v>0.1</v>
      </c>
      <c r="O12" s="178"/>
    </row>
    <row r="13" spans="2:15" s="182" customFormat="1" ht="7.5">
      <c r="B13" s="187"/>
      <c r="C13" s="184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2:15" ht="18.75" customHeight="1">
      <c r="B14" s="186"/>
      <c r="C14" s="183">
        <v>4</v>
      </c>
      <c r="D14" s="202" t="s">
        <v>97</v>
      </c>
      <c r="E14" s="177"/>
      <c r="F14" s="177"/>
      <c r="G14" s="177"/>
      <c r="H14" s="211" t="s">
        <v>15</v>
      </c>
      <c r="I14" s="211"/>
      <c r="J14" s="396">
        <f>IF(J10="","",IF(J12="",J10,J10*(1-J12)))</f>
        <v>57094.799999999996</v>
      </c>
      <c r="K14" s="203"/>
      <c r="L14" s="396">
        <f>IF(L10="","",IF(L12="",L10,L10*(1-L12)))</f>
        <v>57094.799999999996</v>
      </c>
      <c r="M14" s="203"/>
      <c r="N14" s="396">
        <f>IF(N10="","",IF(N12="",N10,N10*(1-N12)))</f>
        <v>52434</v>
      </c>
      <c r="O14" s="178"/>
    </row>
    <row r="15" spans="2:15" s="182" customFormat="1" ht="7.5">
      <c r="B15" s="187"/>
      <c r="C15" s="184"/>
      <c r="D15" s="180"/>
      <c r="E15" s="180"/>
      <c r="F15" s="180"/>
      <c r="G15" s="180"/>
      <c r="H15" s="180"/>
      <c r="I15" s="180"/>
      <c r="J15" s="493"/>
      <c r="K15" s="180"/>
      <c r="L15" s="180"/>
      <c r="M15" s="180"/>
      <c r="N15" s="180"/>
      <c r="O15" s="181"/>
    </row>
    <row r="16" spans="2:15" ht="18.75" customHeight="1">
      <c r="B16" s="186"/>
      <c r="C16" s="183">
        <v>5</v>
      </c>
      <c r="D16" s="202" t="s">
        <v>98</v>
      </c>
      <c r="E16" s="177"/>
      <c r="F16" s="177"/>
      <c r="G16" s="177"/>
      <c r="H16" s="211" t="s">
        <v>149</v>
      </c>
      <c r="I16" s="492" t="b">
        <v>1</v>
      </c>
      <c r="J16" s="402">
        <v>12666</v>
      </c>
      <c r="K16" s="492" t="b">
        <v>1</v>
      </c>
      <c r="L16" s="402">
        <v>12666</v>
      </c>
      <c r="M16" s="492" t="b">
        <v>0</v>
      </c>
      <c r="N16" s="402">
        <f>IF($N$17="","",$N$14*$N$17)</f>
        <v>15730.199999999999</v>
      </c>
      <c r="O16" s="178"/>
    </row>
    <row r="17" spans="2:15" ht="18.75" customHeight="1">
      <c r="B17" s="186"/>
      <c r="C17" s="183"/>
      <c r="D17" s="202"/>
      <c r="E17" s="177"/>
      <c r="F17" s="177"/>
      <c r="G17" s="177"/>
      <c r="H17" s="582" t="s">
        <v>336</v>
      </c>
      <c r="I17" s="492" t="b">
        <v>0</v>
      </c>
      <c r="J17" s="404">
        <f>IF($J$16="","",$J$16/$J$14)</f>
        <v>0.22184156875932662</v>
      </c>
      <c r="K17" s="492" t="b">
        <v>0</v>
      </c>
      <c r="L17" s="404">
        <f>IF($L$16="","",$L$16/$L$14)</f>
        <v>0.22184156875932662</v>
      </c>
      <c r="M17" s="492" t="b">
        <v>1</v>
      </c>
      <c r="N17" s="404">
        <v>0.3</v>
      </c>
      <c r="O17" s="178"/>
    </row>
    <row r="18" spans="2:15" s="182" customFormat="1" ht="7.5">
      <c r="B18" s="187"/>
      <c r="C18" s="184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</row>
    <row r="19" spans="2:15" ht="18.75" customHeight="1">
      <c r="B19" s="186"/>
      <c r="C19" s="183">
        <v>6</v>
      </c>
      <c r="D19" s="202" t="s">
        <v>99</v>
      </c>
      <c r="E19" s="177"/>
      <c r="F19" s="177"/>
      <c r="G19" s="177"/>
      <c r="H19" s="211" t="s">
        <v>15</v>
      </c>
      <c r="I19" s="211"/>
      <c r="J19" s="396">
        <f>IF(J14="","",IF(AND(NOT(I16),NOT(I17)),J14,IF(I16,J14-J16,J14*(1-J17))))</f>
        <v>44428.799999999996</v>
      </c>
      <c r="K19" s="203"/>
      <c r="L19" s="396">
        <f>IF(L14="","",IF(AND(NOT(K16),NOT(K17)),L14,IF(K16,L14-L16,L14*(1-L17))))</f>
        <v>44428.799999999996</v>
      </c>
      <c r="M19" s="203"/>
      <c r="N19" s="396">
        <f>IF(N14="","",IF(AND(NOT(M16),NOT(M17)),N14,IF(M16,N14-N16,N14*(1-N17))))</f>
        <v>36703.799999999996</v>
      </c>
      <c r="O19" s="178"/>
    </row>
    <row r="20" spans="2:15" s="182" customFormat="1" ht="7.5">
      <c r="B20" s="187"/>
      <c r="C20" s="184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</row>
    <row r="21" spans="2:15" ht="18.75" customHeight="1">
      <c r="B21" s="186"/>
      <c r="C21" s="183">
        <v>7</v>
      </c>
      <c r="D21" s="202" t="s">
        <v>151</v>
      </c>
      <c r="E21" s="177"/>
      <c r="F21" s="405">
        <v>0.1</v>
      </c>
      <c r="G21" s="210" t="s">
        <v>152</v>
      </c>
      <c r="H21" s="212" t="s">
        <v>150</v>
      </c>
      <c r="I21" s="212"/>
      <c r="J21" s="397">
        <f>IF(OR(J19="",J8=""),"",J19/J8)</f>
        <v>0.07108608</v>
      </c>
      <c r="K21" s="209"/>
      <c r="L21" s="397">
        <f>IF(OR(L19="",L8=""),"",L19/L8)</f>
        <v>0.08077963636363636</v>
      </c>
      <c r="M21" s="209"/>
      <c r="N21" s="397">
        <f>IF(OR(N19="",N8=""),"",N19/N8)</f>
        <v>0.05872607999999999</v>
      </c>
      <c r="O21" s="178"/>
    </row>
    <row r="22" spans="2:15" s="182" customFormat="1" ht="4.5" customHeight="1">
      <c r="B22" s="187"/>
      <c r="C22" s="184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</row>
    <row r="23" spans="2:15" ht="19.5" customHeight="1">
      <c r="B23" s="186"/>
      <c r="C23" s="208" t="s">
        <v>154</v>
      </c>
      <c r="D23" s="217"/>
      <c r="E23" s="217"/>
      <c r="F23" s="218">
        <f>IF(F21="","",F21)</f>
        <v>0.1</v>
      </c>
      <c r="G23" s="219" t="s">
        <v>153</v>
      </c>
      <c r="H23" s="211" t="s">
        <v>15</v>
      </c>
      <c r="I23" s="211"/>
      <c r="J23" s="398">
        <f>IF(OR($F$21="",J19=""),"",J19/$F$21)</f>
        <v>444287.99999999994</v>
      </c>
      <c r="K23" s="86"/>
      <c r="L23" s="398">
        <f>IF(OR($F$21="",L19=""),"",L19/$F$21)</f>
        <v>444287.99999999994</v>
      </c>
      <c r="M23" s="86"/>
      <c r="N23" s="398">
        <f>IF(OR($F$21="",N19=""),"",N19/$F$21)</f>
        <v>367037.99999999994</v>
      </c>
      <c r="O23" s="178"/>
    </row>
    <row r="24" spans="2:15" ht="25.5" customHeight="1" thickBot="1">
      <c r="B24" s="220"/>
      <c r="C24" s="221"/>
      <c r="D24" s="221"/>
      <c r="E24" s="221"/>
      <c r="F24" s="400"/>
      <c r="G24" s="400"/>
      <c r="H24" s="400"/>
      <c r="I24" s="400"/>
      <c r="J24" s="400"/>
      <c r="K24" s="400"/>
      <c r="L24" s="400"/>
      <c r="M24" s="400"/>
      <c r="N24" s="400"/>
      <c r="O24" s="222"/>
    </row>
    <row r="25" spans="10:14" ht="12.75" thickTop="1">
      <c r="J25" s="401"/>
      <c r="K25" s="401"/>
      <c r="L25" s="401"/>
      <c r="M25" s="401"/>
      <c r="N25" s="401"/>
    </row>
    <row r="26" spans="3:15" ht="12">
      <c r="C26" s="583" t="s">
        <v>335</v>
      </c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</row>
    <row r="27" spans="3:15" ht="12">
      <c r="C27" s="583" t="s">
        <v>201</v>
      </c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</row>
    <row r="28" spans="3:15" ht="12">
      <c r="C28" s="584" t="s">
        <v>69</v>
      </c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</row>
    <row r="29" ht="9" customHeight="1" thickBot="1"/>
    <row r="30" spans="2:15" ht="10.5" customHeight="1" thickTop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</row>
    <row r="31" spans="2:15" ht="22.5" customHeight="1">
      <c r="B31" s="176"/>
      <c r="C31" s="188" t="s">
        <v>155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</row>
    <row r="32" spans="2:15" ht="2.25" customHeight="1">
      <c r="B32" s="177"/>
      <c r="C32" s="188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8"/>
    </row>
    <row r="33" spans="2:15" s="204" customFormat="1" ht="14.25" customHeight="1">
      <c r="B33" s="205"/>
      <c r="C33" s="202"/>
      <c r="D33" s="202"/>
      <c r="E33" s="202"/>
      <c r="F33" s="202"/>
      <c r="G33" s="202"/>
      <c r="H33" s="202"/>
      <c r="I33" s="202"/>
      <c r="J33" s="207" t="s">
        <v>147</v>
      </c>
      <c r="K33" s="202"/>
      <c r="L33" s="207" t="s">
        <v>148</v>
      </c>
      <c r="M33" s="207"/>
      <c r="N33" s="207" t="s">
        <v>148</v>
      </c>
      <c r="O33" s="206"/>
    </row>
    <row r="34" spans="2:15" ht="6" customHeight="1">
      <c r="B34" s="185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8"/>
    </row>
    <row r="35" spans="2:15" ht="18.75" customHeight="1">
      <c r="B35" s="186"/>
      <c r="C35" s="183">
        <v>1</v>
      </c>
      <c r="D35" s="202" t="s">
        <v>94</v>
      </c>
      <c r="E35" s="177"/>
      <c r="F35" s="177"/>
      <c r="G35" s="177"/>
      <c r="H35" s="211" t="s">
        <v>149</v>
      </c>
      <c r="I35" s="211"/>
      <c r="J35" s="402">
        <v>600000</v>
      </c>
      <c r="K35" s="203"/>
      <c r="L35" s="402">
        <v>575000</v>
      </c>
      <c r="M35" s="203"/>
      <c r="N35" s="402"/>
      <c r="O35" s="178"/>
    </row>
    <row r="36" spans="2:15" s="182" customFormat="1" ht="7.5">
      <c r="B36" s="187"/>
      <c r="C36" s="184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1"/>
    </row>
    <row r="37" spans="2:15" ht="18.75" customHeight="1">
      <c r="B37" s="186"/>
      <c r="C37" s="183">
        <v>2</v>
      </c>
      <c r="D37" s="202" t="s">
        <v>96</v>
      </c>
      <c r="E37" s="177"/>
      <c r="F37" s="177"/>
      <c r="G37" s="177"/>
      <c r="H37" s="211" t="s">
        <v>149</v>
      </c>
      <c r="I37" s="211"/>
      <c r="J37" s="402">
        <v>58260</v>
      </c>
      <c r="K37" s="203"/>
      <c r="L37" s="402">
        <v>58260</v>
      </c>
      <c r="M37" s="203"/>
      <c r="N37" s="402"/>
      <c r="O37" s="178"/>
    </row>
    <row r="38" spans="2:15" s="182" customFormat="1" ht="7.5">
      <c r="B38" s="187"/>
      <c r="C38" s="184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1"/>
    </row>
    <row r="39" spans="2:15" ht="18.75" customHeight="1">
      <c r="B39" s="186"/>
      <c r="C39" s="183">
        <v>3</v>
      </c>
      <c r="D39" s="202" t="s">
        <v>95</v>
      </c>
      <c r="E39" s="177"/>
      <c r="F39" s="177"/>
      <c r="G39" s="177"/>
      <c r="H39" s="212" t="s">
        <v>150</v>
      </c>
      <c r="I39" s="212"/>
      <c r="J39" s="403">
        <v>0.1</v>
      </c>
      <c r="K39" s="209"/>
      <c r="L39" s="403">
        <v>0.1</v>
      </c>
      <c r="M39" s="209"/>
      <c r="N39" s="403"/>
      <c r="O39" s="178"/>
    </row>
    <row r="40" spans="2:15" s="182" customFormat="1" ht="7.5">
      <c r="B40" s="187"/>
      <c r="C40" s="184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1"/>
    </row>
    <row r="41" spans="2:15" ht="18.75" customHeight="1">
      <c r="B41" s="186"/>
      <c r="C41" s="183">
        <v>4</v>
      </c>
      <c r="D41" s="202" t="s">
        <v>97</v>
      </c>
      <c r="E41" s="177"/>
      <c r="F41" s="177"/>
      <c r="G41" s="177"/>
      <c r="H41" s="211" t="s">
        <v>15</v>
      </c>
      <c r="I41" s="211"/>
      <c r="J41" s="396">
        <f>IF(J37="","",IF(J39="",J37,J37*(1-J39)))</f>
        <v>52434</v>
      </c>
      <c r="K41" s="203"/>
      <c r="L41" s="396">
        <f>IF(L37="","",IF(L39="",L37,L37*(1-L39)))</f>
        <v>52434</v>
      </c>
      <c r="M41" s="203"/>
      <c r="N41" s="396">
        <f>IF(N37="","",IF(N39="",N37,N37*(1-N39)))</f>
      </c>
      <c r="O41" s="178"/>
    </row>
    <row r="42" spans="2:15" s="182" customFormat="1" ht="7.5">
      <c r="B42" s="187"/>
      <c r="C42" s="184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1"/>
    </row>
    <row r="43" spans="2:15" ht="18.75" customHeight="1">
      <c r="B43" s="186"/>
      <c r="C43" s="183">
        <v>5</v>
      </c>
      <c r="D43" s="202" t="s">
        <v>98</v>
      </c>
      <c r="E43" s="177"/>
      <c r="F43" s="177"/>
      <c r="G43" s="177"/>
      <c r="H43" s="211" t="s">
        <v>149</v>
      </c>
      <c r="I43" s="492" t="b">
        <v>0</v>
      </c>
      <c r="J43" s="402">
        <f>IF($J$44="","",$J$41*$J$44)</f>
        <v>15730.199999999999</v>
      </c>
      <c r="K43" s="492" t="b">
        <v>0</v>
      </c>
      <c r="L43" s="402">
        <f>IF($L$44="","",$L$41*$L$44)</f>
        <v>15730.199999999999</v>
      </c>
      <c r="M43" s="492" t="b">
        <v>0</v>
      </c>
      <c r="N43" s="402"/>
      <c r="O43" s="178"/>
    </row>
    <row r="44" spans="2:15" ht="18.75" customHeight="1">
      <c r="B44" s="186"/>
      <c r="C44" s="183"/>
      <c r="D44" s="202"/>
      <c r="E44" s="177"/>
      <c r="F44" s="177"/>
      <c r="G44" s="177"/>
      <c r="H44" s="582" t="s">
        <v>336</v>
      </c>
      <c r="I44" s="492" t="b">
        <v>1</v>
      </c>
      <c r="J44" s="404">
        <v>0.3</v>
      </c>
      <c r="K44" s="492" t="b">
        <v>1</v>
      </c>
      <c r="L44" s="404">
        <v>0.3</v>
      </c>
      <c r="M44" s="492" t="b">
        <v>0</v>
      </c>
      <c r="N44" s="404"/>
      <c r="O44" s="178"/>
    </row>
    <row r="45" spans="2:15" s="182" customFormat="1" ht="7.5">
      <c r="B45" s="187"/>
      <c r="C45" s="184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</row>
    <row r="46" spans="2:15" ht="18.75" customHeight="1">
      <c r="B46" s="186"/>
      <c r="C46" s="183">
        <v>6</v>
      </c>
      <c r="D46" s="202" t="s">
        <v>99</v>
      </c>
      <c r="E46" s="177"/>
      <c r="F46" s="177"/>
      <c r="G46" s="177"/>
      <c r="H46" s="211" t="s">
        <v>15</v>
      </c>
      <c r="I46" s="211"/>
      <c r="J46" s="396">
        <f>IF(J41="","",IF(AND(NOT(I43),NOT(I44)),J41,IF(I43,J41-J43,J41*(1-J44))))</f>
        <v>36703.799999999996</v>
      </c>
      <c r="K46" s="203"/>
      <c r="L46" s="396">
        <f>IF(L41="","",IF(AND(NOT(K43),NOT(K44)),L41,IF(K43,L41-L43,L41*(1-L44))))</f>
        <v>36703.799999999996</v>
      </c>
      <c r="M46" s="203"/>
      <c r="N46" s="396">
        <f>IF(N41="","",IF(AND(NOT(M43),NOT(M44)),N41,IF(M43,N41-N43,N41*(1-N44))))</f>
      </c>
      <c r="O46" s="178"/>
    </row>
    <row r="47" spans="2:15" s="182" customFormat="1" ht="7.5">
      <c r="B47" s="187"/>
      <c r="C47" s="184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</row>
    <row r="48" spans="2:15" ht="18.75" customHeight="1">
      <c r="B48" s="186"/>
      <c r="C48" s="183">
        <v>7</v>
      </c>
      <c r="D48" s="202" t="s">
        <v>151</v>
      </c>
      <c r="E48" s="177"/>
      <c r="F48" s="405">
        <v>0.1</v>
      </c>
      <c r="G48" s="210" t="s">
        <v>152</v>
      </c>
      <c r="H48" s="212" t="s">
        <v>150</v>
      </c>
      <c r="I48" s="212"/>
      <c r="J48" s="397">
        <f>IF(OR(J46="",J35=""),"",J46/J35)</f>
        <v>0.06117299999999999</v>
      </c>
      <c r="K48" s="209"/>
      <c r="L48" s="397">
        <f>IF(OR(L46="",L35=""),"",L46/L35)</f>
        <v>0.06383269565217391</v>
      </c>
      <c r="M48" s="209"/>
      <c r="N48" s="397">
        <f>IF(OR(N46="",N35=""),"",N46/N35)</f>
      </c>
      <c r="O48" s="178"/>
    </row>
    <row r="49" spans="2:15" s="182" customFormat="1" ht="4.5" customHeight="1">
      <c r="B49" s="187"/>
      <c r="C49" s="184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1"/>
    </row>
    <row r="50" spans="2:15" ht="19.5" customHeight="1">
      <c r="B50" s="186"/>
      <c r="C50" s="208" t="s">
        <v>154</v>
      </c>
      <c r="D50" s="217"/>
      <c r="E50" s="217"/>
      <c r="F50" s="218">
        <f>IF(F48="","",F48)</f>
        <v>0.1</v>
      </c>
      <c r="G50" s="219" t="s">
        <v>153</v>
      </c>
      <c r="H50" s="211" t="s">
        <v>15</v>
      </c>
      <c r="I50" s="211"/>
      <c r="J50" s="398">
        <f>IF(OR($F$48="",J46=""),"",J46/$F$48)</f>
        <v>367037.99999999994</v>
      </c>
      <c r="K50" s="86"/>
      <c r="L50" s="398">
        <f>IF(OR($F$48="",L46=""),"",L46/$F$48)</f>
        <v>367037.99999999994</v>
      </c>
      <c r="M50" s="86"/>
      <c r="N50" s="398">
        <f>IF(OR($F$48="",N46=""),"",N46/$F$48)</f>
      </c>
      <c r="O50" s="178"/>
    </row>
    <row r="51" spans="2:15" ht="25.5" customHeight="1" thickBot="1">
      <c r="B51" s="220"/>
      <c r="C51" s="221"/>
      <c r="D51" s="221"/>
      <c r="E51" s="221"/>
      <c r="F51" s="225"/>
      <c r="G51" s="400"/>
      <c r="H51" s="400"/>
      <c r="I51" s="400"/>
      <c r="J51" s="400"/>
      <c r="K51" s="400"/>
      <c r="L51" s="400"/>
      <c r="M51" s="400"/>
      <c r="N51" s="400"/>
      <c r="O51" s="222"/>
    </row>
    <row r="52" spans="10:14" ht="12.75" thickTop="1">
      <c r="J52" s="401"/>
      <c r="K52" s="401"/>
      <c r="L52" s="401"/>
      <c r="M52" s="401"/>
      <c r="N52" s="401"/>
    </row>
  </sheetData>
  <sheetProtection password="D3AD" sheet="1" objects="1" scenarios="1" selectLockedCells="1"/>
  <mergeCells count="3">
    <mergeCell ref="C26:O26"/>
    <mergeCell ref="C27:O27"/>
    <mergeCell ref="C28:O28"/>
  </mergeCells>
  <conditionalFormatting sqref="K50 M50 K23 M23">
    <cfRule type="cellIs" priority="1" dxfId="1" operator="lessThan" stopIfTrue="1">
      <formula>'7-Move Quick Check'!$J$8</formula>
    </cfRule>
    <cfRule type="cellIs" priority="2" dxfId="22" operator="greaterThan" stopIfTrue="1">
      <formula>'7-Move Quick Check'!$J$8</formula>
    </cfRule>
  </conditionalFormatting>
  <conditionalFormatting sqref="J23">
    <cfRule type="cellIs" priority="3" dxfId="0" operator="lessThan" stopIfTrue="1">
      <formula>'7-Move Quick Check'!$J$8</formula>
    </cfRule>
    <cfRule type="cellIs" priority="4" dxfId="10" operator="greaterThan" stopIfTrue="1">
      <formula>'7-Move Quick Check'!$J$8</formula>
    </cfRule>
  </conditionalFormatting>
  <conditionalFormatting sqref="N23">
    <cfRule type="cellIs" priority="5" dxfId="0" operator="lessThan" stopIfTrue="1">
      <formula>'7-Move Quick Check'!$N$8</formula>
    </cfRule>
    <cfRule type="cellIs" priority="6" dxfId="10" operator="greaterThan" stopIfTrue="1">
      <formula>'7-Move Quick Check'!$N$8</formula>
    </cfRule>
  </conditionalFormatting>
  <conditionalFormatting sqref="L23">
    <cfRule type="cellIs" priority="7" dxfId="0" operator="lessThan" stopIfTrue="1">
      <formula>'7-Move Quick Check'!$L$8</formula>
    </cfRule>
    <cfRule type="cellIs" priority="8" dxfId="10" operator="greaterThan" stopIfTrue="1">
      <formula>'7-Move Quick Check'!$L$8</formula>
    </cfRule>
  </conditionalFormatting>
  <conditionalFormatting sqref="L50">
    <cfRule type="cellIs" priority="9" dxfId="0" operator="lessThan" stopIfTrue="1">
      <formula>'7-Move Quick Check'!$L$35</formula>
    </cfRule>
    <cfRule type="cellIs" priority="10" dxfId="10" operator="greaterThan" stopIfTrue="1">
      <formula>'7-Move Quick Check'!$L$35</formula>
    </cfRule>
  </conditionalFormatting>
  <conditionalFormatting sqref="J50">
    <cfRule type="cellIs" priority="11" dxfId="0" operator="lessThan" stopIfTrue="1">
      <formula>'7-Move Quick Check'!$J$35</formula>
    </cfRule>
    <cfRule type="cellIs" priority="12" dxfId="10" operator="greaterThan" stopIfTrue="1">
      <formula>'7-Move Quick Check'!$J$35</formula>
    </cfRule>
  </conditionalFormatting>
  <conditionalFormatting sqref="N50">
    <cfRule type="cellIs" priority="13" dxfId="0" operator="lessThan" stopIfTrue="1">
      <formula>'7-Move Quick Check'!$N$35</formula>
    </cfRule>
    <cfRule type="cellIs" priority="14" dxfId="10" operator="greaterThan" stopIfTrue="1">
      <formula>'7-Move Quick Check'!$N$35</formula>
    </cfRule>
  </conditionalFormatting>
  <dataValidations count="1">
    <dataValidation errorStyle="warning" type="decimal" allowBlank="1" showInputMessage="1" showErrorMessage="1" errorTitle="INVALID VACANCY RATE" error="Value must be between 0 and 100" sqref="J39:N39 J12:N12">
      <formula1>0</formula1>
      <formula2>100</formula2>
    </dataValidation>
  </dataValidations>
  <printOptions/>
  <pageMargins left="1.25" right="1.25" top="1.25" bottom="1.25" header="0.5" footer="0.5"/>
  <pageSetup fitToHeight="1" fitToWidth="1" horizontalDpi="600" verticalDpi="600" orientation="portrait" scale="6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A1:AA71"/>
  <sheetViews>
    <sheetView showGridLines="0" showRowColHeaders="0" workbookViewId="0" topLeftCell="A1">
      <pane ySplit="7" topLeftCell="BM8" activePane="bottomLeft" state="frozen"/>
      <selection pane="topLeft" activeCell="A1" sqref="A1"/>
      <selection pane="bottomLeft" activeCell="C8" sqref="C8:E8"/>
    </sheetView>
  </sheetViews>
  <sheetFormatPr defaultColWidth="9.140625" defaultRowHeight="12.75"/>
  <cols>
    <col min="1" max="1" width="3.00390625" style="417" customWidth="1"/>
    <col min="2" max="2" width="2.7109375" style="417" customWidth="1"/>
    <col min="3" max="5" width="9.140625" style="417" customWidth="1"/>
    <col min="6" max="6" width="3.421875" style="417" customWidth="1"/>
    <col min="7" max="7" width="2.00390625" style="417" customWidth="1"/>
    <col min="8" max="8" width="9.140625" style="417" customWidth="1"/>
    <col min="9" max="9" width="5.140625" style="417" customWidth="1"/>
    <col min="10" max="10" width="9.140625" style="417" customWidth="1"/>
    <col min="11" max="11" width="5.140625" style="417" customWidth="1"/>
    <col min="12" max="12" width="9.140625" style="417" customWidth="1"/>
    <col min="13" max="13" width="5.140625" style="417" customWidth="1"/>
    <col min="14" max="14" width="12.00390625" style="417" customWidth="1"/>
    <col min="15" max="15" width="2.8515625" style="417" customWidth="1"/>
    <col min="16" max="16" width="12.8515625" style="417" customWidth="1"/>
    <col min="17" max="17" width="2.00390625" style="417" customWidth="1"/>
    <col min="18" max="19" width="9.140625" style="417" customWidth="1"/>
    <col min="20" max="20" width="2.140625" style="417" customWidth="1"/>
    <col min="21" max="16384" width="9.140625" style="417" customWidth="1"/>
  </cols>
  <sheetData>
    <row r="1" spans="1:27" ht="18">
      <c r="A1" s="738" t="s">
        <v>68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517"/>
      <c r="V1" s="517"/>
      <c r="W1" s="517"/>
      <c r="X1" s="517"/>
      <c r="Y1" s="517"/>
      <c r="Z1" s="517"/>
      <c r="AA1" s="517"/>
    </row>
    <row r="2" spans="1:27" ht="18.75" customHeight="1">
      <c r="A2" s="738" t="s">
        <v>278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517"/>
      <c r="V2" s="517"/>
      <c r="W2" s="517"/>
      <c r="X2" s="517"/>
      <c r="Y2" s="517"/>
      <c r="Z2" s="517"/>
      <c r="AA2" s="517"/>
    </row>
    <row r="3" spans="1:27" ht="5.25" customHeigh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</row>
    <row r="4" spans="1:27" ht="16.5" customHeight="1">
      <c r="A4" s="518"/>
      <c r="B4" s="519"/>
      <c r="C4" s="471"/>
      <c r="D4" s="519" t="s">
        <v>281</v>
      </c>
      <c r="E4" s="519"/>
      <c r="F4" s="519"/>
      <c r="G4" s="519"/>
      <c r="H4" s="519"/>
      <c r="I4" s="519"/>
      <c r="J4" s="519" t="s">
        <v>280</v>
      </c>
      <c r="K4" s="519"/>
      <c r="L4" s="519" t="s">
        <v>333</v>
      </c>
      <c r="M4" s="519"/>
      <c r="N4" s="519" t="s">
        <v>285</v>
      </c>
      <c r="O4" s="519"/>
      <c r="P4" s="519" t="s">
        <v>284</v>
      </c>
      <c r="Q4" s="519"/>
      <c r="R4" s="519"/>
      <c r="S4" s="519"/>
      <c r="T4" s="520"/>
      <c r="U4" s="496"/>
      <c r="V4" s="496"/>
      <c r="W4" s="496"/>
      <c r="X4" s="496"/>
      <c r="Y4" s="496"/>
      <c r="Z4" s="496"/>
      <c r="AA4" s="496"/>
    </row>
    <row r="5" spans="1:20" ht="12">
      <c r="A5" s="423"/>
      <c r="B5" s="425"/>
      <c r="C5" s="521"/>
      <c r="D5" s="551">
        <f>IF(COUNTA(C8:C67)=0,"",COUNTA(C8:C67))</f>
      </c>
      <c r="E5" s="521"/>
      <c r="F5" s="425"/>
      <c r="G5" s="425"/>
      <c r="H5" s="498"/>
      <c r="I5" s="425"/>
      <c r="J5" s="505">
        <f>IF(SUM(J8:J67)=0,"",SUM(J8:J67))</f>
      </c>
      <c r="K5" s="425"/>
      <c r="L5" s="544">
        <f>IF(OR(P5="",J5=""),"",P5/J5)</f>
      </c>
      <c r="M5" s="425"/>
      <c r="N5" s="546">
        <f>IF(SUM(N8:N67)=0,"",SUM(N8:N67))</f>
      </c>
      <c r="O5" s="425"/>
      <c r="P5" s="545">
        <f>IF(SUM(P8:P67)=0,"",SUM(P8:P67))</f>
      </c>
      <c r="Q5" s="425"/>
      <c r="R5" s="425"/>
      <c r="S5" s="425"/>
      <c r="T5" s="424"/>
    </row>
    <row r="6" spans="1:27" ht="15" customHeight="1" thickBot="1">
      <c r="A6" s="522"/>
      <c r="B6" s="523"/>
      <c r="C6" s="523"/>
      <c r="D6" s="523"/>
      <c r="E6" s="523"/>
      <c r="F6" s="523"/>
      <c r="G6" s="523"/>
      <c r="H6" s="523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524"/>
      <c r="U6" s="525"/>
      <c r="V6" s="526"/>
      <c r="W6" s="526"/>
      <c r="X6" s="526"/>
      <c r="Y6" s="526"/>
      <c r="Z6" s="526"/>
      <c r="AA6" s="526"/>
    </row>
    <row r="7" spans="1:20" ht="13.5">
      <c r="A7" s="527"/>
      <c r="B7" s="528"/>
      <c r="C7" s="529" t="s">
        <v>211</v>
      </c>
      <c r="D7" s="510"/>
      <c r="E7" s="530"/>
      <c r="F7" s="530"/>
      <c r="G7" s="506"/>
      <c r="H7" s="507" t="s">
        <v>144</v>
      </c>
      <c r="I7" s="506"/>
      <c r="J7" s="508" t="s">
        <v>145</v>
      </c>
      <c r="K7" s="509"/>
      <c r="L7" s="508" t="s">
        <v>334</v>
      </c>
      <c r="M7" s="430"/>
      <c r="N7" s="510" t="s">
        <v>282</v>
      </c>
      <c r="O7" s="430"/>
      <c r="P7" s="508" t="s">
        <v>283</v>
      </c>
      <c r="Q7" s="508"/>
      <c r="R7" s="529" t="s">
        <v>212</v>
      </c>
      <c r="S7" s="511"/>
      <c r="T7" s="337"/>
    </row>
    <row r="8" spans="1:20" ht="12.75">
      <c r="A8" s="531">
        <v>1</v>
      </c>
      <c r="B8" s="532"/>
      <c r="C8" s="739"/>
      <c r="D8" s="739"/>
      <c r="E8" s="739"/>
      <c r="F8" s="354"/>
      <c r="G8" s="306"/>
      <c r="H8" s="23"/>
      <c r="I8" s="306"/>
      <c r="J8" s="512"/>
      <c r="K8" s="306"/>
      <c r="L8" s="514"/>
      <c r="M8" s="430"/>
      <c r="N8" s="429">
        <f aca="true" t="shared" si="0" ref="N8:N67">IF(OR(J8=0,L8=0),"",(J8*L8)/12)</f>
      </c>
      <c r="O8" s="430"/>
      <c r="P8" s="431">
        <f aca="true" t="shared" si="1" ref="P8:P67">IF(OR(J8=0,L8=0),"",J8*L8)</f>
      </c>
      <c r="Q8" s="432"/>
      <c r="R8" s="740"/>
      <c r="S8" s="740"/>
      <c r="T8" s="337"/>
    </row>
    <row r="9" spans="1:20" ht="12.75">
      <c r="A9" s="531">
        <v>2</v>
      </c>
      <c r="B9" s="532"/>
      <c r="C9" s="737"/>
      <c r="D9" s="737"/>
      <c r="E9" s="737"/>
      <c r="F9" s="354"/>
      <c r="G9" s="306"/>
      <c r="H9" s="499"/>
      <c r="I9" s="306"/>
      <c r="J9" s="513"/>
      <c r="K9" s="306"/>
      <c r="L9" s="514"/>
      <c r="M9" s="430"/>
      <c r="N9" s="429">
        <f t="shared" si="0"/>
      </c>
      <c r="O9" s="430"/>
      <c r="P9" s="431">
        <f t="shared" si="1"/>
      </c>
      <c r="Q9" s="432"/>
      <c r="R9" s="736"/>
      <c r="S9" s="736"/>
      <c r="T9" s="337"/>
    </row>
    <row r="10" spans="1:20" ht="12.75">
      <c r="A10" s="531">
        <v>3</v>
      </c>
      <c r="B10" s="532"/>
      <c r="C10" s="737"/>
      <c r="D10" s="737"/>
      <c r="E10" s="737"/>
      <c r="F10" s="354"/>
      <c r="G10" s="306"/>
      <c r="H10" s="499"/>
      <c r="I10" s="306"/>
      <c r="J10" s="513"/>
      <c r="K10" s="306"/>
      <c r="L10" s="514"/>
      <c r="M10" s="430"/>
      <c r="N10" s="429">
        <f t="shared" si="0"/>
      </c>
      <c r="O10" s="430"/>
      <c r="P10" s="431">
        <f>IF(OR(J10=0,L10=0),"",J10*L10)</f>
      </c>
      <c r="Q10" s="432"/>
      <c r="R10" s="736"/>
      <c r="S10" s="736"/>
      <c r="T10" s="337"/>
    </row>
    <row r="11" spans="1:20" ht="12.75">
      <c r="A11" s="531">
        <v>4</v>
      </c>
      <c r="B11" s="532"/>
      <c r="C11" s="737"/>
      <c r="D11" s="737"/>
      <c r="E11" s="737"/>
      <c r="F11" s="354"/>
      <c r="G11" s="306"/>
      <c r="H11" s="499"/>
      <c r="I11" s="306"/>
      <c r="J11" s="513"/>
      <c r="K11" s="306" t="s">
        <v>213</v>
      </c>
      <c r="L11" s="514"/>
      <c r="M11" s="430"/>
      <c r="N11" s="429">
        <f t="shared" si="0"/>
      </c>
      <c r="O11" s="430"/>
      <c r="P11" s="431">
        <f t="shared" si="1"/>
      </c>
      <c r="Q11" s="432"/>
      <c r="R11" s="736"/>
      <c r="S11" s="736"/>
      <c r="T11" s="337"/>
    </row>
    <row r="12" spans="1:20" ht="12.75">
      <c r="A12" s="531">
        <v>5</v>
      </c>
      <c r="B12" s="532"/>
      <c r="C12" s="737"/>
      <c r="D12" s="737"/>
      <c r="E12" s="737"/>
      <c r="F12" s="354"/>
      <c r="G12" s="306"/>
      <c r="H12" s="499"/>
      <c r="I12" s="306"/>
      <c r="J12" s="513"/>
      <c r="K12" s="306"/>
      <c r="L12" s="514"/>
      <c r="M12" s="430"/>
      <c r="N12" s="429">
        <f t="shared" si="0"/>
      </c>
      <c r="O12" s="430"/>
      <c r="P12" s="431">
        <f t="shared" si="1"/>
      </c>
      <c r="Q12" s="432"/>
      <c r="R12" s="736"/>
      <c r="S12" s="736"/>
      <c r="T12" s="337"/>
    </row>
    <row r="13" spans="1:20" ht="12.75">
      <c r="A13" s="531">
        <v>6</v>
      </c>
      <c r="B13" s="532"/>
      <c r="C13" s="737"/>
      <c r="D13" s="737"/>
      <c r="E13" s="737"/>
      <c r="F13" s="354"/>
      <c r="G13" s="306"/>
      <c r="H13" s="499"/>
      <c r="I13" s="433"/>
      <c r="J13" s="513"/>
      <c r="K13" s="433"/>
      <c r="L13" s="514"/>
      <c r="M13" s="308"/>
      <c r="N13" s="429">
        <f t="shared" si="0"/>
      </c>
      <c r="O13" s="434"/>
      <c r="P13" s="431">
        <f t="shared" si="1"/>
      </c>
      <c r="Q13" s="432"/>
      <c r="R13" s="736"/>
      <c r="S13" s="736"/>
      <c r="T13" s="340"/>
    </row>
    <row r="14" spans="1:20" ht="12.75">
      <c r="A14" s="531">
        <v>7</v>
      </c>
      <c r="B14" s="532"/>
      <c r="C14" s="735"/>
      <c r="D14" s="735"/>
      <c r="E14" s="735"/>
      <c r="F14" s="533"/>
      <c r="G14" s="425"/>
      <c r="H14" s="499"/>
      <c r="I14" s="425"/>
      <c r="J14" s="513"/>
      <c r="K14" s="425"/>
      <c r="L14" s="514"/>
      <c r="M14" s="425"/>
      <c r="N14" s="429">
        <f t="shared" si="0"/>
      </c>
      <c r="O14" s="425"/>
      <c r="P14" s="431">
        <f t="shared" si="1"/>
      </c>
      <c r="Q14" s="432"/>
      <c r="R14" s="736"/>
      <c r="S14" s="736"/>
      <c r="T14" s="534"/>
    </row>
    <row r="15" spans="1:20" ht="12.75">
      <c r="A15" s="531">
        <v>8</v>
      </c>
      <c r="B15" s="532"/>
      <c r="C15" s="735"/>
      <c r="D15" s="735"/>
      <c r="E15" s="735"/>
      <c r="F15" s="533"/>
      <c r="G15" s="425"/>
      <c r="H15" s="499"/>
      <c r="I15" s="425"/>
      <c r="J15" s="513"/>
      <c r="K15" s="425"/>
      <c r="L15" s="514"/>
      <c r="M15" s="425"/>
      <c r="N15" s="429">
        <f t="shared" si="0"/>
      </c>
      <c r="O15" s="425"/>
      <c r="P15" s="431">
        <f t="shared" si="1"/>
      </c>
      <c r="Q15" s="432"/>
      <c r="R15" s="736"/>
      <c r="S15" s="736"/>
      <c r="T15" s="534"/>
    </row>
    <row r="16" spans="1:20" ht="12.75">
      <c r="A16" s="531">
        <v>9</v>
      </c>
      <c r="B16" s="532"/>
      <c r="C16" s="735"/>
      <c r="D16" s="735"/>
      <c r="E16" s="735"/>
      <c r="F16" s="533"/>
      <c r="G16" s="425"/>
      <c r="H16" s="499"/>
      <c r="I16" s="425"/>
      <c r="J16" s="513"/>
      <c r="K16" s="425"/>
      <c r="L16" s="514"/>
      <c r="M16" s="425"/>
      <c r="N16" s="429">
        <f t="shared" si="0"/>
      </c>
      <c r="O16" s="425"/>
      <c r="P16" s="431">
        <f t="shared" si="1"/>
      </c>
      <c r="Q16" s="432"/>
      <c r="R16" s="736"/>
      <c r="S16" s="736"/>
      <c r="T16" s="534"/>
    </row>
    <row r="17" spans="1:20" ht="12.75">
      <c r="A17" s="535">
        <v>10</v>
      </c>
      <c r="B17" s="536"/>
      <c r="C17" s="735"/>
      <c r="D17" s="735"/>
      <c r="E17" s="735"/>
      <c r="F17" s="533"/>
      <c r="G17" s="425"/>
      <c r="H17" s="499"/>
      <c r="I17" s="425"/>
      <c r="J17" s="513"/>
      <c r="K17" s="425"/>
      <c r="L17" s="514"/>
      <c r="M17" s="425"/>
      <c r="N17" s="429">
        <f t="shared" si="0"/>
      </c>
      <c r="O17" s="425"/>
      <c r="P17" s="431">
        <f t="shared" si="1"/>
      </c>
      <c r="Q17" s="432"/>
      <c r="R17" s="736"/>
      <c r="S17" s="736"/>
      <c r="T17" s="534"/>
    </row>
    <row r="18" spans="1:20" ht="12.75">
      <c r="A18" s="535">
        <v>11</v>
      </c>
      <c r="B18" s="536"/>
      <c r="C18" s="735"/>
      <c r="D18" s="735"/>
      <c r="E18" s="735"/>
      <c r="F18" s="533"/>
      <c r="G18" s="425"/>
      <c r="H18" s="499"/>
      <c r="I18" s="425"/>
      <c r="J18" s="513"/>
      <c r="K18" s="425"/>
      <c r="L18" s="514"/>
      <c r="M18" s="425"/>
      <c r="N18" s="429">
        <f t="shared" si="0"/>
      </c>
      <c r="O18" s="425"/>
      <c r="P18" s="431">
        <f t="shared" si="1"/>
      </c>
      <c r="Q18" s="432"/>
      <c r="R18" s="736"/>
      <c r="S18" s="736"/>
      <c r="T18" s="534"/>
    </row>
    <row r="19" spans="1:20" ht="12.75">
      <c r="A19" s="535">
        <v>12</v>
      </c>
      <c r="B19" s="536"/>
      <c r="C19" s="735"/>
      <c r="D19" s="735"/>
      <c r="E19" s="735"/>
      <c r="F19" s="533"/>
      <c r="G19" s="425"/>
      <c r="H19" s="499"/>
      <c r="I19" s="425"/>
      <c r="J19" s="513"/>
      <c r="K19" s="425"/>
      <c r="L19" s="514"/>
      <c r="M19" s="425"/>
      <c r="N19" s="429">
        <f t="shared" si="0"/>
      </c>
      <c r="O19" s="425"/>
      <c r="P19" s="431">
        <f t="shared" si="1"/>
      </c>
      <c r="Q19" s="432"/>
      <c r="R19" s="736"/>
      <c r="S19" s="736"/>
      <c r="T19" s="534"/>
    </row>
    <row r="20" spans="1:20" ht="12.75">
      <c r="A20" s="535">
        <v>13</v>
      </c>
      <c r="B20" s="536"/>
      <c r="C20" s="735"/>
      <c r="D20" s="735"/>
      <c r="E20" s="735"/>
      <c r="F20" s="533"/>
      <c r="G20" s="425"/>
      <c r="H20" s="499"/>
      <c r="I20" s="425"/>
      <c r="J20" s="513"/>
      <c r="K20" s="425"/>
      <c r="L20" s="514"/>
      <c r="M20" s="425"/>
      <c r="N20" s="429">
        <f t="shared" si="0"/>
      </c>
      <c r="O20" s="425"/>
      <c r="P20" s="431">
        <f t="shared" si="1"/>
      </c>
      <c r="Q20" s="432"/>
      <c r="R20" s="736"/>
      <c r="S20" s="736"/>
      <c r="T20" s="534"/>
    </row>
    <row r="21" spans="1:20" ht="12.75">
      <c r="A21" s="535">
        <v>14</v>
      </c>
      <c r="B21" s="536"/>
      <c r="C21" s="735"/>
      <c r="D21" s="735"/>
      <c r="E21" s="735"/>
      <c r="F21" s="533"/>
      <c r="G21" s="425"/>
      <c r="H21" s="499"/>
      <c r="I21" s="425"/>
      <c r="J21" s="513"/>
      <c r="K21" s="425"/>
      <c r="L21" s="514"/>
      <c r="M21" s="425"/>
      <c r="N21" s="429">
        <f t="shared" si="0"/>
      </c>
      <c r="O21" s="425"/>
      <c r="P21" s="431">
        <f t="shared" si="1"/>
      </c>
      <c r="Q21" s="432"/>
      <c r="R21" s="736"/>
      <c r="S21" s="736"/>
      <c r="T21" s="534"/>
    </row>
    <row r="22" spans="1:20" ht="12.75">
      <c r="A22" s="535">
        <v>15</v>
      </c>
      <c r="B22" s="536"/>
      <c r="C22" s="735"/>
      <c r="D22" s="735"/>
      <c r="E22" s="735"/>
      <c r="F22" s="533"/>
      <c r="G22" s="425"/>
      <c r="H22" s="499"/>
      <c r="I22" s="425"/>
      <c r="J22" s="513"/>
      <c r="K22" s="425"/>
      <c r="L22" s="514"/>
      <c r="M22" s="425"/>
      <c r="N22" s="429">
        <f t="shared" si="0"/>
      </c>
      <c r="O22" s="425"/>
      <c r="P22" s="431">
        <f t="shared" si="1"/>
      </c>
      <c r="Q22" s="432"/>
      <c r="R22" s="736"/>
      <c r="S22" s="736"/>
      <c r="T22" s="534"/>
    </row>
    <row r="23" spans="1:20" ht="12.75">
      <c r="A23" s="535">
        <v>16</v>
      </c>
      <c r="B23" s="536"/>
      <c r="C23" s="735"/>
      <c r="D23" s="735"/>
      <c r="E23" s="735"/>
      <c r="F23" s="533"/>
      <c r="G23" s="425"/>
      <c r="H23" s="499"/>
      <c r="I23" s="425"/>
      <c r="J23" s="513"/>
      <c r="K23" s="425"/>
      <c r="L23" s="514"/>
      <c r="M23" s="425"/>
      <c r="N23" s="429">
        <f t="shared" si="0"/>
      </c>
      <c r="O23" s="425"/>
      <c r="P23" s="431">
        <f t="shared" si="1"/>
      </c>
      <c r="Q23" s="432"/>
      <c r="R23" s="736"/>
      <c r="S23" s="736"/>
      <c r="T23" s="534"/>
    </row>
    <row r="24" spans="1:20" ht="12.75">
      <c r="A24" s="535">
        <v>17</v>
      </c>
      <c r="B24" s="536"/>
      <c r="C24" s="735"/>
      <c r="D24" s="735"/>
      <c r="E24" s="735"/>
      <c r="F24" s="533"/>
      <c r="G24" s="425"/>
      <c r="H24" s="499"/>
      <c r="I24" s="425"/>
      <c r="J24" s="513"/>
      <c r="K24" s="425"/>
      <c r="L24" s="514"/>
      <c r="M24" s="425"/>
      <c r="N24" s="429">
        <f t="shared" si="0"/>
      </c>
      <c r="O24" s="425"/>
      <c r="P24" s="431">
        <f t="shared" si="1"/>
      </c>
      <c r="Q24" s="432"/>
      <c r="R24" s="736"/>
      <c r="S24" s="736"/>
      <c r="T24" s="534"/>
    </row>
    <row r="25" spans="1:20" ht="12.75">
      <c r="A25" s="535">
        <v>18</v>
      </c>
      <c r="B25" s="536"/>
      <c r="C25" s="735"/>
      <c r="D25" s="735"/>
      <c r="E25" s="735"/>
      <c r="F25" s="533"/>
      <c r="G25" s="425"/>
      <c r="H25" s="499"/>
      <c r="I25" s="425"/>
      <c r="J25" s="513"/>
      <c r="K25" s="425" t="s">
        <v>213</v>
      </c>
      <c r="L25" s="514"/>
      <c r="M25" s="425"/>
      <c r="N25" s="429">
        <f t="shared" si="0"/>
      </c>
      <c r="O25" s="425"/>
      <c r="P25" s="431">
        <f t="shared" si="1"/>
      </c>
      <c r="Q25" s="432"/>
      <c r="R25" s="736"/>
      <c r="S25" s="736"/>
      <c r="T25" s="534"/>
    </row>
    <row r="26" spans="1:20" ht="12.75">
      <c r="A26" s="535">
        <v>19</v>
      </c>
      <c r="B26" s="536"/>
      <c r="C26" s="735"/>
      <c r="D26" s="735"/>
      <c r="E26" s="735"/>
      <c r="F26" s="533"/>
      <c r="G26" s="425"/>
      <c r="H26" s="499"/>
      <c r="I26" s="425"/>
      <c r="J26" s="513"/>
      <c r="K26" s="425"/>
      <c r="L26" s="514"/>
      <c r="M26" s="425"/>
      <c r="N26" s="429">
        <f t="shared" si="0"/>
      </c>
      <c r="O26" s="425"/>
      <c r="P26" s="431">
        <f t="shared" si="1"/>
      </c>
      <c r="Q26" s="432"/>
      <c r="R26" s="736"/>
      <c r="S26" s="736"/>
      <c r="T26" s="534"/>
    </row>
    <row r="27" spans="1:20" ht="12.75">
      <c r="A27" s="535">
        <v>20</v>
      </c>
      <c r="B27" s="536"/>
      <c r="C27" s="735"/>
      <c r="D27" s="735"/>
      <c r="E27" s="735"/>
      <c r="F27" s="533"/>
      <c r="G27" s="425"/>
      <c r="H27" s="499"/>
      <c r="I27" s="425"/>
      <c r="J27" s="513"/>
      <c r="K27" s="425"/>
      <c r="L27" s="514"/>
      <c r="M27" s="425"/>
      <c r="N27" s="429">
        <f t="shared" si="0"/>
      </c>
      <c r="O27" s="425"/>
      <c r="P27" s="431">
        <f t="shared" si="1"/>
      </c>
      <c r="Q27" s="432"/>
      <c r="R27" s="736"/>
      <c r="S27" s="736"/>
      <c r="T27" s="534"/>
    </row>
    <row r="28" spans="1:20" ht="12.75">
      <c r="A28" s="535">
        <v>21</v>
      </c>
      <c r="B28" s="536"/>
      <c r="C28" s="735"/>
      <c r="D28" s="735"/>
      <c r="E28" s="735"/>
      <c r="F28" s="533"/>
      <c r="G28" s="425"/>
      <c r="H28" s="499"/>
      <c r="I28" s="425"/>
      <c r="J28" s="513"/>
      <c r="K28" s="425"/>
      <c r="L28" s="514"/>
      <c r="M28" s="425"/>
      <c r="N28" s="429">
        <f t="shared" si="0"/>
      </c>
      <c r="O28" s="425"/>
      <c r="P28" s="431">
        <f t="shared" si="1"/>
      </c>
      <c r="Q28" s="432"/>
      <c r="R28" s="736"/>
      <c r="S28" s="736"/>
      <c r="T28" s="534"/>
    </row>
    <row r="29" spans="1:20" ht="12.75">
      <c r="A29" s="535">
        <v>22</v>
      </c>
      <c r="B29" s="536"/>
      <c r="C29" s="735"/>
      <c r="D29" s="735"/>
      <c r="E29" s="735"/>
      <c r="F29" s="533"/>
      <c r="G29" s="425"/>
      <c r="H29" s="499"/>
      <c r="I29" s="425"/>
      <c r="J29" s="513"/>
      <c r="K29" s="425"/>
      <c r="L29" s="514"/>
      <c r="M29" s="425"/>
      <c r="N29" s="429">
        <f t="shared" si="0"/>
      </c>
      <c r="O29" s="425"/>
      <c r="P29" s="431">
        <f t="shared" si="1"/>
      </c>
      <c r="Q29" s="432"/>
      <c r="R29" s="736"/>
      <c r="S29" s="736"/>
      <c r="T29" s="534"/>
    </row>
    <row r="30" spans="1:20" ht="12.75">
      <c r="A30" s="535">
        <v>23</v>
      </c>
      <c r="B30" s="536"/>
      <c r="C30" s="735"/>
      <c r="D30" s="735"/>
      <c r="E30" s="735"/>
      <c r="F30" s="533"/>
      <c r="G30" s="425"/>
      <c r="H30" s="499"/>
      <c r="I30" s="425"/>
      <c r="J30" s="513"/>
      <c r="K30" s="425"/>
      <c r="L30" s="514"/>
      <c r="M30" s="425"/>
      <c r="N30" s="429">
        <f t="shared" si="0"/>
      </c>
      <c r="O30" s="425"/>
      <c r="P30" s="431">
        <f t="shared" si="1"/>
      </c>
      <c r="Q30" s="432"/>
      <c r="R30" s="736"/>
      <c r="S30" s="736"/>
      <c r="T30" s="534"/>
    </row>
    <row r="31" spans="1:20" ht="12.75">
      <c r="A31" s="535">
        <v>24</v>
      </c>
      <c r="B31" s="536"/>
      <c r="C31" s="735"/>
      <c r="D31" s="735"/>
      <c r="E31" s="735"/>
      <c r="F31" s="533"/>
      <c r="G31" s="425"/>
      <c r="H31" s="499"/>
      <c r="I31" s="425"/>
      <c r="J31" s="513"/>
      <c r="K31" s="425"/>
      <c r="L31" s="514"/>
      <c r="M31" s="425"/>
      <c r="N31" s="429">
        <f t="shared" si="0"/>
      </c>
      <c r="O31" s="425"/>
      <c r="P31" s="431">
        <f t="shared" si="1"/>
      </c>
      <c r="Q31" s="432"/>
      <c r="R31" s="736"/>
      <c r="S31" s="736"/>
      <c r="T31" s="534"/>
    </row>
    <row r="32" spans="1:20" ht="12.75">
      <c r="A32" s="535">
        <v>25</v>
      </c>
      <c r="B32" s="536"/>
      <c r="C32" s="735"/>
      <c r="D32" s="735"/>
      <c r="E32" s="735"/>
      <c r="F32" s="533"/>
      <c r="G32" s="425"/>
      <c r="H32" s="499"/>
      <c r="I32" s="425"/>
      <c r="J32" s="513"/>
      <c r="K32" s="425"/>
      <c r="L32" s="514"/>
      <c r="M32" s="425"/>
      <c r="N32" s="429">
        <f t="shared" si="0"/>
      </c>
      <c r="O32" s="425"/>
      <c r="P32" s="431">
        <f t="shared" si="1"/>
      </c>
      <c r="Q32" s="432"/>
      <c r="R32" s="736"/>
      <c r="S32" s="736"/>
      <c r="T32" s="534"/>
    </row>
    <row r="33" spans="1:20" ht="12.75">
      <c r="A33" s="535">
        <v>26</v>
      </c>
      <c r="B33" s="536"/>
      <c r="C33" s="735"/>
      <c r="D33" s="735"/>
      <c r="E33" s="735"/>
      <c r="F33" s="533"/>
      <c r="G33" s="425"/>
      <c r="H33" s="499"/>
      <c r="I33" s="425"/>
      <c r="J33" s="513"/>
      <c r="K33" s="425"/>
      <c r="L33" s="514"/>
      <c r="M33" s="425"/>
      <c r="N33" s="429">
        <f t="shared" si="0"/>
      </c>
      <c r="O33" s="425"/>
      <c r="P33" s="431">
        <f t="shared" si="1"/>
      </c>
      <c r="Q33" s="432"/>
      <c r="R33" s="736"/>
      <c r="S33" s="736"/>
      <c r="T33" s="534"/>
    </row>
    <row r="34" spans="1:20" ht="12.75">
      <c r="A34" s="535">
        <v>27</v>
      </c>
      <c r="B34" s="536"/>
      <c r="C34" s="735"/>
      <c r="D34" s="735"/>
      <c r="E34" s="735"/>
      <c r="F34" s="533"/>
      <c r="G34" s="425"/>
      <c r="H34" s="499"/>
      <c r="I34" s="425"/>
      <c r="J34" s="513"/>
      <c r="K34" s="425"/>
      <c r="L34" s="514"/>
      <c r="M34" s="425"/>
      <c r="N34" s="429">
        <f t="shared" si="0"/>
      </c>
      <c r="O34" s="425"/>
      <c r="P34" s="431">
        <f t="shared" si="1"/>
      </c>
      <c r="Q34" s="432"/>
      <c r="R34" s="736"/>
      <c r="S34" s="736"/>
      <c r="T34" s="534"/>
    </row>
    <row r="35" spans="1:20" ht="12.75">
      <c r="A35" s="535">
        <v>28</v>
      </c>
      <c r="B35" s="536"/>
      <c r="C35" s="735"/>
      <c r="D35" s="735"/>
      <c r="E35" s="735"/>
      <c r="F35" s="533"/>
      <c r="G35" s="425"/>
      <c r="H35" s="499"/>
      <c r="I35" s="425"/>
      <c r="J35" s="513"/>
      <c r="K35" s="425"/>
      <c r="L35" s="514"/>
      <c r="M35" s="425"/>
      <c r="N35" s="429">
        <f t="shared" si="0"/>
      </c>
      <c r="O35" s="425"/>
      <c r="P35" s="431">
        <f t="shared" si="1"/>
      </c>
      <c r="Q35" s="432"/>
      <c r="R35" s="736"/>
      <c r="S35" s="736"/>
      <c r="T35" s="534"/>
    </row>
    <row r="36" spans="1:20" ht="12.75">
      <c r="A36" s="535">
        <v>29</v>
      </c>
      <c r="B36" s="536"/>
      <c r="C36" s="735"/>
      <c r="D36" s="735"/>
      <c r="E36" s="735"/>
      <c r="F36" s="533"/>
      <c r="G36" s="425"/>
      <c r="H36" s="499"/>
      <c r="I36" s="425"/>
      <c r="J36" s="513"/>
      <c r="K36" s="425"/>
      <c r="L36" s="514"/>
      <c r="M36" s="425"/>
      <c r="N36" s="429">
        <f t="shared" si="0"/>
      </c>
      <c r="O36" s="425"/>
      <c r="P36" s="431">
        <f t="shared" si="1"/>
      </c>
      <c r="Q36" s="432"/>
      <c r="R36" s="736"/>
      <c r="S36" s="736"/>
      <c r="T36" s="534"/>
    </row>
    <row r="37" spans="1:20" ht="12.75">
      <c r="A37" s="535">
        <v>30</v>
      </c>
      <c r="B37" s="536"/>
      <c r="C37" s="735"/>
      <c r="D37" s="735"/>
      <c r="E37" s="735"/>
      <c r="F37" s="533"/>
      <c r="G37" s="425"/>
      <c r="H37" s="499"/>
      <c r="I37" s="425"/>
      <c r="J37" s="513"/>
      <c r="K37" s="425"/>
      <c r="L37" s="514"/>
      <c r="M37" s="425"/>
      <c r="N37" s="429">
        <f t="shared" si="0"/>
      </c>
      <c r="O37" s="425"/>
      <c r="P37" s="431">
        <f t="shared" si="1"/>
      </c>
      <c r="Q37" s="432"/>
      <c r="R37" s="736"/>
      <c r="S37" s="736"/>
      <c r="T37" s="534"/>
    </row>
    <row r="38" spans="1:20" ht="12.75">
      <c r="A38" s="535">
        <v>31</v>
      </c>
      <c r="B38" s="536"/>
      <c r="C38" s="735"/>
      <c r="D38" s="735"/>
      <c r="E38" s="735"/>
      <c r="F38" s="533"/>
      <c r="G38" s="425"/>
      <c r="H38" s="499"/>
      <c r="I38" s="425"/>
      <c r="J38" s="513"/>
      <c r="K38" s="425"/>
      <c r="L38" s="514"/>
      <c r="M38" s="425"/>
      <c r="N38" s="429">
        <f t="shared" si="0"/>
      </c>
      <c r="O38" s="425"/>
      <c r="P38" s="431">
        <f t="shared" si="1"/>
      </c>
      <c r="Q38" s="432"/>
      <c r="R38" s="736"/>
      <c r="S38" s="736"/>
      <c r="T38" s="534"/>
    </row>
    <row r="39" spans="1:20" ht="12.75">
      <c r="A39" s="535">
        <v>32</v>
      </c>
      <c r="B39" s="536"/>
      <c r="C39" s="735"/>
      <c r="D39" s="735"/>
      <c r="E39" s="735"/>
      <c r="F39" s="533"/>
      <c r="G39" s="425"/>
      <c r="H39" s="499"/>
      <c r="I39" s="425"/>
      <c r="J39" s="513"/>
      <c r="K39" s="425"/>
      <c r="L39" s="514"/>
      <c r="M39" s="425"/>
      <c r="N39" s="429">
        <f t="shared" si="0"/>
      </c>
      <c r="O39" s="425"/>
      <c r="P39" s="431">
        <f t="shared" si="1"/>
      </c>
      <c r="Q39" s="432"/>
      <c r="R39" s="736"/>
      <c r="S39" s="736"/>
      <c r="T39" s="534"/>
    </row>
    <row r="40" spans="1:20" ht="12.75">
      <c r="A40" s="535">
        <v>33</v>
      </c>
      <c r="B40" s="536"/>
      <c r="C40" s="735"/>
      <c r="D40" s="735"/>
      <c r="E40" s="735"/>
      <c r="F40" s="533"/>
      <c r="G40" s="425"/>
      <c r="H40" s="499"/>
      <c r="I40" s="425"/>
      <c r="J40" s="513"/>
      <c r="K40" s="425"/>
      <c r="L40" s="514"/>
      <c r="M40" s="425"/>
      <c r="N40" s="429">
        <f t="shared" si="0"/>
      </c>
      <c r="O40" s="425"/>
      <c r="P40" s="431">
        <f t="shared" si="1"/>
      </c>
      <c r="Q40" s="432"/>
      <c r="R40" s="736"/>
      <c r="S40" s="736"/>
      <c r="T40" s="534"/>
    </row>
    <row r="41" spans="1:20" ht="12.75">
      <c r="A41" s="535">
        <v>34</v>
      </c>
      <c r="B41" s="536"/>
      <c r="C41" s="735"/>
      <c r="D41" s="735"/>
      <c r="E41" s="735"/>
      <c r="F41" s="533"/>
      <c r="G41" s="425"/>
      <c r="H41" s="499"/>
      <c r="I41" s="425"/>
      <c r="J41" s="513"/>
      <c r="K41" s="425"/>
      <c r="L41" s="514"/>
      <c r="M41" s="425"/>
      <c r="N41" s="429">
        <f t="shared" si="0"/>
      </c>
      <c r="O41" s="425"/>
      <c r="P41" s="431">
        <f t="shared" si="1"/>
      </c>
      <c r="Q41" s="432"/>
      <c r="R41" s="736"/>
      <c r="S41" s="736"/>
      <c r="T41" s="534"/>
    </row>
    <row r="42" spans="1:20" ht="12.75">
      <c r="A42" s="535">
        <v>35</v>
      </c>
      <c r="B42" s="536"/>
      <c r="C42" s="735"/>
      <c r="D42" s="735"/>
      <c r="E42" s="735"/>
      <c r="F42" s="533"/>
      <c r="G42" s="425"/>
      <c r="H42" s="499"/>
      <c r="I42" s="425"/>
      <c r="J42" s="513"/>
      <c r="K42" s="425"/>
      <c r="L42" s="514"/>
      <c r="M42" s="425"/>
      <c r="N42" s="429">
        <f t="shared" si="0"/>
      </c>
      <c r="O42" s="425"/>
      <c r="P42" s="431">
        <f t="shared" si="1"/>
      </c>
      <c r="Q42" s="432"/>
      <c r="R42" s="736"/>
      <c r="S42" s="736"/>
      <c r="T42" s="534"/>
    </row>
    <row r="43" spans="1:20" ht="12.75">
      <c r="A43" s="535">
        <v>36</v>
      </c>
      <c r="B43" s="536"/>
      <c r="C43" s="735"/>
      <c r="D43" s="735"/>
      <c r="E43" s="735"/>
      <c r="F43" s="533"/>
      <c r="G43" s="425"/>
      <c r="H43" s="499"/>
      <c r="I43" s="425"/>
      <c r="J43" s="513"/>
      <c r="K43" s="425"/>
      <c r="L43" s="514"/>
      <c r="M43" s="425"/>
      <c r="N43" s="429">
        <f t="shared" si="0"/>
      </c>
      <c r="O43" s="425"/>
      <c r="P43" s="431">
        <f t="shared" si="1"/>
      </c>
      <c r="Q43" s="432"/>
      <c r="R43" s="736"/>
      <c r="S43" s="736"/>
      <c r="T43" s="534"/>
    </row>
    <row r="44" spans="1:20" ht="12.75">
      <c r="A44" s="535">
        <v>37</v>
      </c>
      <c r="B44" s="536"/>
      <c r="C44" s="735"/>
      <c r="D44" s="735"/>
      <c r="E44" s="735"/>
      <c r="F44" s="533"/>
      <c r="G44" s="425"/>
      <c r="H44" s="499"/>
      <c r="I44" s="425"/>
      <c r="J44" s="513"/>
      <c r="K44" s="425"/>
      <c r="L44" s="514"/>
      <c r="M44" s="425"/>
      <c r="N44" s="429">
        <f t="shared" si="0"/>
      </c>
      <c r="O44" s="425"/>
      <c r="P44" s="431">
        <f t="shared" si="1"/>
      </c>
      <c r="Q44" s="432"/>
      <c r="R44" s="736"/>
      <c r="S44" s="736"/>
      <c r="T44" s="534"/>
    </row>
    <row r="45" spans="1:20" ht="12.75">
      <c r="A45" s="535">
        <v>38</v>
      </c>
      <c r="B45" s="536"/>
      <c r="C45" s="735"/>
      <c r="D45" s="735"/>
      <c r="E45" s="735"/>
      <c r="F45" s="533"/>
      <c r="G45" s="425"/>
      <c r="H45" s="499"/>
      <c r="I45" s="425"/>
      <c r="J45" s="513"/>
      <c r="K45" s="425"/>
      <c r="L45" s="514"/>
      <c r="M45" s="425"/>
      <c r="N45" s="429">
        <f t="shared" si="0"/>
      </c>
      <c r="O45" s="425"/>
      <c r="P45" s="431">
        <f t="shared" si="1"/>
      </c>
      <c r="Q45" s="432"/>
      <c r="R45" s="736"/>
      <c r="S45" s="736"/>
      <c r="T45" s="534"/>
    </row>
    <row r="46" spans="1:20" ht="12.75">
      <c r="A46" s="535">
        <v>39</v>
      </c>
      <c r="B46" s="536"/>
      <c r="C46" s="735"/>
      <c r="D46" s="735"/>
      <c r="E46" s="735"/>
      <c r="F46" s="533"/>
      <c r="G46" s="425"/>
      <c r="H46" s="499"/>
      <c r="I46" s="425"/>
      <c r="J46" s="513"/>
      <c r="K46" s="425"/>
      <c r="L46" s="514"/>
      <c r="M46" s="425"/>
      <c r="N46" s="429">
        <f t="shared" si="0"/>
      </c>
      <c r="O46" s="425"/>
      <c r="P46" s="431">
        <f t="shared" si="1"/>
      </c>
      <c r="Q46" s="432"/>
      <c r="R46" s="736"/>
      <c r="S46" s="736"/>
      <c r="T46" s="534"/>
    </row>
    <row r="47" spans="1:20" ht="12.75">
      <c r="A47" s="535">
        <v>40</v>
      </c>
      <c r="B47" s="536"/>
      <c r="C47" s="735"/>
      <c r="D47" s="735"/>
      <c r="E47" s="735"/>
      <c r="F47" s="533"/>
      <c r="G47" s="425"/>
      <c r="H47" s="499"/>
      <c r="I47" s="425"/>
      <c r="J47" s="513"/>
      <c r="K47" s="425"/>
      <c r="L47" s="514"/>
      <c r="M47" s="425"/>
      <c r="N47" s="429">
        <f t="shared" si="0"/>
      </c>
      <c r="O47" s="425"/>
      <c r="P47" s="431">
        <f t="shared" si="1"/>
      </c>
      <c r="Q47" s="432"/>
      <c r="R47" s="736"/>
      <c r="S47" s="736"/>
      <c r="T47" s="534"/>
    </row>
    <row r="48" spans="1:20" ht="12.75">
      <c r="A48" s="535">
        <v>41</v>
      </c>
      <c r="B48" s="536"/>
      <c r="C48" s="735"/>
      <c r="D48" s="735"/>
      <c r="E48" s="735"/>
      <c r="F48" s="533"/>
      <c r="G48" s="425"/>
      <c r="H48" s="499"/>
      <c r="I48" s="425"/>
      <c r="J48" s="513"/>
      <c r="K48" s="425"/>
      <c r="L48" s="514"/>
      <c r="M48" s="425"/>
      <c r="N48" s="429">
        <f t="shared" si="0"/>
      </c>
      <c r="O48" s="425"/>
      <c r="P48" s="431">
        <f t="shared" si="1"/>
      </c>
      <c r="Q48" s="432"/>
      <c r="R48" s="736"/>
      <c r="S48" s="736"/>
      <c r="T48" s="534"/>
    </row>
    <row r="49" spans="1:20" ht="12.75">
      <c r="A49" s="535">
        <v>42</v>
      </c>
      <c r="B49" s="536"/>
      <c r="C49" s="735"/>
      <c r="D49" s="735"/>
      <c r="E49" s="735"/>
      <c r="F49" s="533"/>
      <c r="G49" s="425"/>
      <c r="H49" s="499"/>
      <c r="I49" s="425"/>
      <c r="J49" s="513"/>
      <c r="K49" s="425"/>
      <c r="L49" s="514"/>
      <c r="M49" s="425"/>
      <c r="N49" s="429">
        <f t="shared" si="0"/>
      </c>
      <c r="O49" s="425"/>
      <c r="P49" s="431">
        <f t="shared" si="1"/>
      </c>
      <c r="Q49" s="432"/>
      <c r="R49" s="736"/>
      <c r="S49" s="736"/>
      <c r="T49" s="534"/>
    </row>
    <row r="50" spans="1:20" ht="12.75">
      <c r="A50" s="535">
        <v>43</v>
      </c>
      <c r="B50" s="536"/>
      <c r="C50" s="735"/>
      <c r="D50" s="735"/>
      <c r="E50" s="735"/>
      <c r="F50" s="533"/>
      <c r="G50" s="425"/>
      <c r="H50" s="499"/>
      <c r="I50" s="425"/>
      <c r="J50" s="513"/>
      <c r="K50" s="425"/>
      <c r="L50" s="514"/>
      <c r="M50" s="425"/>
      <c r="N50" s="429">
        <f t="shared" si="0"/>
      </c>
      <c r="O50" s="425"/>
      <c r="P50" s="431">
        <f t="shared" si="1"/>
      </c>
      <c r="Q50" s="432"/>
      <c r="R50" s="736"/>
      <c r="S50" s="736"/>
      <c r="T50" s="534"/>
    </row>
    <row r="51" spans="1:20" ht="12.75">
      <c r="A51" s="535">
        <v>44</v>
      </c>
      <c r="B51" s="536"/>
      <c r="C51" s="735"/>
      <c r="D51" s="735"/>
      <c r="E51" s="735"/>
      <c r="F51" s="533"/>
      <c r="G51" s="425"/>
      <c r="H51" s="499"/>
      <c r="I51" s="425"/>
      <c r="J51" s="513"/>
      <c r="K51" s="425"/>
      <c r="L51" s="514"/>
      <c r="M51" s="425"/>
      <c r="N51" s="429">
        <f t="shared" si="0"/>
      </c>
      <c r="O51" s="425"/>
      <c r="P51" s="431">
        <f t="shared" si="1"/>
      </c>
      <c r="Q51" s="432"/>
      <c r="R51" s="736"/>
      <c r="S51" s="736"/>
      <c r="T51" s="534"/>
    </row>
    <row r="52" spans="1:20" ht="12.75">
      <c r="A52" s="535">
        <v>45</v>
      </c>
      <c r="B52" s="536"/>
      <c r="C52" s="735"/>
      <c r="D52" s="735"/>
      <c r="E52" s="735"/>
      <c r="F52" s="533"/>
      <c r="G52" s="425"/>
      <c r="H52" s="499"/>
      <c r="I52" s="425"/>
      <c r="J52" s="513"/>
      <c r="K52" s="425"/>
      <c r="L52" s="514"/>
      <c r="M52" s="425"/>
      <c r="N52" s="429">
        <f t="shared" si="0"/>
      </c>
      <c r="O52" s="425"/>
      <c r="P52" s="431">
        <f t="shared" si="1"/>
      </c>
      <c r="Q52" s="432"/>
      <c r="R52" s="736"/>
      <c r="S52" s="736"/>
      <c r="T52" s="534"/>
    </row>
    <row r="53" spans="1:20" ht="12.75">
      <c r="A53" s="535">
        <v>46</v>
      </c>
      <c r="B53" s="536"/>
      <c r="C53" s="735"/>
      <c r="D53" s="735"/>
      <c r="E53" s="735"/>
      <c r="F53" s="533"/>
      <c r="G53" s="425"/>
      <c r="H53" s="499"/>
      <c r="I53" s="425"/>
      <c r="J53" s="513"/>
      <c r="K53" s="425"/>
      <c r="L53" s="514"/>
      <c r="M53" s="425"/>
      <c r="N53" s="429">
        <f t="shared" si="0"/>
      </c>
      <c r="O53" s="425"/>
      <c r="P53" s="431">
        <f t="shared" si="1"/>
      </c>
      <c r="Q53" s="432"/>
      <c r="R53" s="736"/>
      <c r="S53" s="736"/>
      <c r="T53" s="534"/>
    </row>
    <row r="54" spans="1:20" ht="12.75">
      <c r="A54" s="535">
        <v>47</v>
      </c>
      <c r="B54" s="536"/>
      <c r="C54" s="735"/>
      <c r="D54" s="735"/>
      <c r="E54" s="735"/>
      <c r="F54" s="533"/>
      <c r="G54" s="425"/>
      <c r="H54" s="499"/>
      <c r="I54" s="425"/>
      <c r="J54" s="513"/>
      <c r="K54" s="425"/>
      <c r="L54" s="514"/>
      <c r="M54" s="425"/>
      <c r="N54" s="429">
        <f t="shared" si="0"/>
      </c>
      <c r="O54" s="425"/>
      <c r="P54" s="431">
        <f t="shared" si="1"/>
      </c>
      <c r="Q54" s="432"/>
      <c r="R54" s="736"/>
      <c r="S54" s="736"/>
      <c r="T54" s="534"/>
    </row>
    <row r="55" spans="1:20" ht="12.75">
      <c r="A55" s="535">
        <v>48</v>
      </c>
      <c r="B55" s="536"/>
      <c r="C55" s="735"/>
      <c r="D55" s="735"/>
      <c r="E55" s="735"/>
      <c r="F55" s="533"/>
      <c r="G55" s="425"/>
      <c r="H55" s="499"/>
      <c r="I55" s="425"/>
      <c r="J55" s="513"/>
      <c r="K55" s="425"/>
      <c r="L55" s="514"/>
      <c r="M55" s="425"/>
      <c r="N55" s="429">
        <f t="shared" si="0"/>
      </c>
      <c r="O55" s="425"/>
      <c r="P55" s="431">
        <f t="shared" si="1"/>
      </c>
      <c r="Q55" s="432"/>
      <c r="R55" s="736"/>
      <c r="S55" s="736"/>
      <c r="T55" s="534"/>
    </row>
    <row r="56" spans="1:20" ht="12.75">
      <c r="A56" s="535">
        <v>49</v>
      </c>
      <c r="B56" s="536"/>
      <c r="C56" s="735"/>
      <c r="D56" s="735"/>
      <c r="E56" s="735"/>
      <c r="F56" s="533"/>
      <c r="G56" s="425"/>
      <c r="H56" s="499"/>
      <c r="I56" s="425"/>
      <c r="J56" s="513"/>
      <c r="K56" s="425"/>
      <c r="L56" s="514"/>
      <c r="M56" s="425"/>
      <c r="N56" s="429">
        <f t="shared" si="0"/>
      </c>
      <c r="O56" s="425"/>
      <c r="P56" s="431">
        <f t="shared" si="1"/>
      </c>
      <c r="Q56" s="432"/>
      <c r="R56" s="736"/>
      <c r="S56" s="736"/>
      <c r="T56" s="534"/>
    </row>
    <row r="57" spans="1:20" ht="12.75">
      <c r="A57" s="535">
        <v>50</v>
      </c>
      <c r="B57" s="536"/>
      <c r="C57" s="735"/>
      <c r="D57" s="735"/>
      <c r="E57" s="735"/>
      <c r="F57" s="533"/>
      <c r="G57" s="425"/>
      <c r="H57" s="499"/>
      <c r="I57" s="425"/>
      <c r="J57" s="513"/>
      <c r="K57" s="425"/>
      <c r="L57" s="514"/>
      <c r="M57" s="425"/>
      <c r="N57" s="429">
        <f t="shared" si="0"/>
      </c>
      <c r="O57" s="425"/>
      <c r="P57" s="431">
        <f t="shared" si="1"/>
      </c>
      <c r="Q57" s="432"/>
      <c r="R57" s="736"/>
      <c r="S57" s="736"/>
      <c r="T57" s="534"/>
    </row>
    <row r="58" spans="1:20" ht="12.75">
      <c r="A58" s="535">
        <v>51</v>
      </c>
      <c r="B58" s="536"/>
      <c r="C58" s="735"/>
      <c r="D58" s="735"/>
      <c r="E58" s="735"/>
      <c r="F58" s="533"/>
      <c r="G58" s="425"/>
      <c r="H58" s="499"/>
      <c r="I58" s="425"/>
      <c r="J58" s="513"/>
      <c r="K58" s="425"/>
      <c r="L58" s="514"/>
      <c r="M58" s="425"/>
      <c r="N58" s="429">
        <f t="shared" si="0"/>
      </c>
      <c r="O58" s="425"/>
      <c r="P58" s="431">
        <f t="shared" si="1"/>
      </c>
      <c r="Q58" s="432"/>
      <c r="R58" s="736"/>
      <c r="S58" s="736"/>
      <c r="T58" s="534"/>
    </row>
    <row r="59" spans="1:20" ht="12.75">
      <c r="A59" s="535">
        <v>52</v>
      </c>
      <c r="B59" s="536"/>
      <c r="C59" s="735"/>
      <c r="D59" s="735"/>
      <c r="E59" s="735"/>
      <c r="F59" s="533"/>
      <c r="G59" s="425"/>
      <c r="H59" s="499"/>
      <c r="I59" s="425"/>
      <c r="J59" s="513"/>
      <c r="K59" s="425"/>
      <c r="L59" s="514"/>
      <c r="M59" s="425"/>
      <c r="N59" s="429">
        <f t="shared" si="0"/>
      </c>
      <c r="O59" s="425"/>
      <c r="P59" s="431">
        <f t="shared" si="1"/>
      </c>
      <c r="Q59" s="432"/>
      <c r="R59" s="736"/>
      <c r="S59" s="736"/>
      <c r="T59" s="534"/>
    </row>
    <row r="60" spans="1:20" ht="12.75">
      <c r="A60" s="535">
        <v>53</v>
      </c>
      <c r="B60" s="536"/>
      <c r="C60" s="735"/>
      <c r="D60" s="735"/>
      <c r="E60" s="735"/>
      <c r="F60" s="533"/>
      <c r="G60" s="425"/>
      <c r="H60" s="499"/>
      <c r="I60" s="425"/>
      <c r="J60" s="513"/>
      <c r="K60" s="425"/>
      <c r="L60" s="514"/>
      <c r="M60" s="425"/>
      <c r="N60" s="429">
        <f t="shared" si="0"/>
      </c>
      <c r="O60" s="425"/>
      <c r="P60" s="431">
        <f t="shared" si="1"/>
      </c>
      <c r="Q60" s="432"/>
      <c r="R60" s="736"/>
      <c r="S60" s="736"/>
      <c r="T60" s="534"/>
    </row>
    <row r="61" spans="1:20" ht="12.75">
      <c r="A61" s="535">
        <v>54</v>
      </c>
      <c r="B61" s="536"/>
      <c r="C61" s="735"/>
      <c r="D61" s="735"/>
      <c r="E61" s="735"/>
      <c r="F61" s="533"/>
      <c r="G61" s="425"/>
      <c r="H61" s="499"/>
      <c r="I61" s="425"/>
      <c r="J61" s="513"/>
      <c r="K61" s="425"/>
      <c r="L61" s="514"/>
      <c r="M61" s="425"/>
      <c r="N61" s="429">
        <f t="shared" si="0"/>
      </c>
      <c r="O61" s="425"/>
      <c r="P61" s="431">
        <f t="shared" si="1"/>
      </c>
      <c r="Q61" s="432"/>
      <c r="R61" s="736"/>
      <c r="S61" s="736"/>
      <c r="T61" s="534"/>
    </row>
    <row r="62" spans="1:20" ht="12.75">
      <c r="A62" s="535">
        <v>55</v>
      </c>
      <c r="B62" s="536"/>
      <c r="C62" s="735"/>
      <c r="D62" s="735"/>
      <c r="E62" s="735"/>
      <c r="F62" s="533"/>
      <c r="G62" s="425"/>
      <c r="H62" s="499"/>
      <c r="I62" s="425"/>
      <c r="J62" s="513"/>
      <c r="K62" s="425"/>
      <c r="L62" s="514"/>
      <c r="M62" s="425"/>
      <c r="N62" s="429">
        <f t="shared" si="0"/>
      </c>
      <c r="O62" s="425"/>
      <c r="P62" s="431">
        <f>IF(OR(J62=0,L62=0),"",J62*L62)</f>
      </c>
      <c r="Q62" s="432"/>
      <c r="R62" s="736"/>
      <c r="S62" s="736"/>
      <c r="T62" s="534"/>
    </row>
    <row r="63" spans="1:20" ht="12.75">
      <c r="A63" s="535">
        <v>56</v>
      </c>
      <c r="B63" s="536"/>
      <c r="C63" s="735"/>
      <c r="D63" s="735"/>
      <c r="E63" s="735"/>
      <c r="F63" s="533"/>
      <c r="G63" s="425"/>
      <c r="H63" s="499"/>
      <c r="I63" s="425"/>
      <c r="J63" s="513"/>
      <c r="K63" s="425"/>
      <c r="L63" s="514"/>
      <c r="M63" s="425"/>
      <c r="N63" s="429">
        <f t="shared" si="0"/>
      </c>
      <c r="O63" s="425"/>
      <c r="P63" s="431">
        <f t="shared" si="1"/>
      </c>
      <c r="Q63" s="432"/>
      <c r="R63" s="736"/>
      <c r="S63" s="736"/>
      <c r="T63" s="534"/>
    </row>
    <row r="64" spans="1:20" ht="12.75">
      <c r="A64" s="535">
        <v>57</v>
      </c>
      <c r="B64" s="536"/>
      <c r="C64" s="735"/>
      <c r="D64" s="735"/>
      <c r="E64" s="735"/>
      <c r="F64" s="533"/>
      <c r="G64" s="425"/>
      <c r="H64" s="499"/>
      <c r="I64" s="425"/>
      <c r="J64" s="513"/>
      <c r="K64" s="425"/>
      <c r="L64" s="514"/>
      <c r="M64" s="425"/>
      <c r="N64" s="429">
        <f t="shared" si="0"/>
      </c>
      <c r="O64" s="425"/>
      <c r="P64" s="431">
        <f t="shared" si="1"/>
      </c>
      <c r="Q64" s="432"/>
      <c r="R64" s="736"/>
      <c r="S64" s="736"/>
      <c r="T64" s="534"/>
    </row>
    <row r="65" spans="1:20" ht="12.75">
      <c r="A65" s="535">
        <v>58</v>
      </c>
      <c r="B65" s="536"/>
      <c r="C65" s="735"/>
      <c r="D65" s="735"/>
      <c r="E65" s="735"/>
      <c r="F65" s="533"/>
      <c r="G65" s="425"/>
      <c r="H65" s="499"/>
      <c r="I65" s="425"/>
      <c r="J65" s="513"/>
      <c r="K65" s="425"/>
      <c r="L65" s="514"/>
      <c r="M65" s="425"/>
      <c r="N65" s="429">
        <f t="shared" si="0"/>
      </c>
      <c r="O65" s="425"/>
      <c r="P65" s="431">
        <f t="shared" si="1"/>
      </c>
      <c r="Q65" s="432"/>
      <c r="R65" s="736"/>
      <c r="S65" s="736"/>
      <c r="T65" s="534"/>
    </row>
    <row r="66" spans="1:20" ht="12.75">
      <c r="A66" s="535">
        <v>59</v>
      </c>
      <c r="B66" s="536"/>
      <c r="C66" s="735"/>
      <c r="D66" s="735"/>
      <c r="E66" s="735"/>
      <c r="F66" s="533"/>
      <c r="G66" s="425"/>
      <c r="H66" s="499"/>
      <c r="I66" s="425"/>
      <c r="J66" s="513"/>
      <c r="K66" s="425"/>
      <c r="L66" s="515"/>
      <c r="M66" s="425"/>
      <c r="N66" s="429">
        <f t="shared" si="0"/>
      </c>
      <c r="O66" s="425"/>
      <c r="P66" s="431">
        <f t="shared" si="1"/>
      </c>
      <c r="Q66" s="432"/>
      <c r="R66" s="736"/>
      <c r="S66" s="736"/>
      <c r="T66" s="534"/>
    </row>
    <row r="67" spans="1:20" ht="12.75">
      <c r="A67" s="535">
        <v>60</v>
      </c>
      <c r="B67" s="536"/>
      <c r="C67" s="735"/>
      <c r="D67" s="735"/>
      <c r="E67" s="735"/>
      <c r="F67" s="533"/>
      <c r="G67" s="425"/>
      <c r="H67" s="499"/>
      <c r="I67" s="425"/>
      <c r="J67" s="513"/>
      <c r="K67" s="425"/>
      <c r="L67" s="516"/>
      <c r="M67" s="425"/>
      <c r="N67" s="429">
        <f t="shared" si="0"/>
      </c>
      <c r="O67" s="425"/>
      <c r="P67" s="431">
        <f t="shared" si="1"/>
      </c>
      <c r="Q67" s="432"/>
      <c r="R67" s="736"/>
      <c r="S67" s="736"/>
      <c r="T67" s="534"/>
    </row>
    <row r="68" spans="1:20" ht="13.5" thickBot="1">
      <c r="A68" s="537"/>
      <c r="B68" s="538"/>
      <c r="C68" s="539"/>
      <c r="D68" s="539"/>
      <c r="E68" s="539"/>
      <c r="F68" s="539"/>
      <c r="G68" s="540"/>
      <c r="H68" s="541"/>
      <c r="I68" s="540"/>
      <c r="J68" s="435"/>
      <c r="K68" s="540"/>
      <c r="L68" s="542"/>
      <c r="M68" s="540"/>
      <c r="N68" s="436"/>
      <c r="O68" s="540"/>
      <c r="P68" s="436"/>
      <c r="Q68" s="436"/>
      <c r="R68" s="436"/>
      <c r="S68" s="436"/>
      <c r="T68" s="543"/>
    </row>
    <row r="69" spans="1:20" ht="12">
      <c r="A69" s="620" t="s">
        <v>335</v>
      </c>
      <c r="B69" s="620"/>
      <c r="C69" s="620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/>
      <c r="T69" s="620"/>
    </row>
    <row r="70" spans="1:20" ht="12">
      <c r="A70" s="606" t="s">
        <v>201</v>
      </c>
      <c r="B70" s="606"/>
      <c r="C70" s="606"/>
      <c r="D70" s="606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6"/>
      <c r="P70" s="606"/>
      <c r="Q70" s="606"/>
      <c r="R70" s="606"/>
      <c r="S70" s="606"/>
      <c r="T70" s="606"/>
    </row>
    <row r="71" spans="1:20" ht="12">
      <c r="A71" s="607" t="s">
        <v>69</v>
      </c>
      <c r="B71" s="607"/>
      <c r="C71" s="607"/>
      <c r="D71" s="607"/>
      <c r="E71" s="607"/>
      <c r="F71" s="607"/>
      <c r="G71" s="607"/>
      <c r="H71" s="607"/>
      <c r="I71" s="607"/>
      <c r="J71" s="607"/>
      <c r="K71" s="607"/>
      <c r="L71" s="607"/>
      <c r="M71" s="607"/>
      <c r="N71" s="607"/>
      <c r="O71" s="607"/>
      <c r="P71" s="607"/>
      <c r="Q71" s="607"/>
      <c r="R71" s="607"/>
      <c r="S71" s="607"/>
      <c r="T71" s="607"/>
    </row>
  </sheetData>
  <sheetProtection password="D3AD" sheet="1" objects="1" scenarios="1" selectLockedCells="1"/>
  <mergeCells count="125">
    <mergeCell ref="A71:T71"/>
    <mergeCell ref="A1:T1"/>
    <mergeCell ref="A2:T2"/>
    <mergeCell ref="C8:E8"/>
    <mergeCell ref="R8:S8"/>
    <mergeCell ref="C9:E9"/>
    <mergeCell ref="R9:S9"/>
    <mergeCell ref="C10:E10"/>
    <mergeCell ref="R10:S10"/>
    <mergeCell ref="C11:E11"/>
    <mergeCell ref="R11:S11"/>
    <mergeCell ref="C12:E12"/>
    <mergeCell ref="R12:S12"/>
    <mergeCell ref="C13:E13"/>
    <mergeCell ref="R13:S13"/>
    <mergeCell ref="C14:E14"/>
    <mergeCell ref="R14:S14"/>
    <mergeCell ref="C15:E15"/>
    <mergeCell ref="R15:S15"/>
    <mergeCell ref="C16:E16"/>
    <mergeCell ref="R16:S16"/>
    <mergeCell ref="C17:E17"/>
    <mergeCell ref="R17:S17"/>
    <mergeCell ref="C18:E18"/>
    <mergeCell ref="R18:S18"/>
    <mergeCell ref="C19:E19"/>
    <mergeCell ref="R19:S19"/>
    <mergeCell ref="C20:E20"/>
    <mergeCell ref="R20:S20"/>
    <mergeCell ref="C21:E21"/>
    <mergeCell ref="R21:S21"/>
    <mergeCell ref="C22:E22"/>
    <mergeCell ref="R22:S22"/>
    <mergeCell ref="C23:E23"/>
    <mergeCell ref="R23:S23"/>
    <mergeCell ref="C24:E24"/>
    <mergeCell ref="R24:S24"/>
    <mergeCell ref="C25:E25"/>
    <mergeCell ref="R25:S25"/>
    <mergeCell ref="C26:E26"/>
    <mergeCell ref="R26:S26"/>
    <mergeCell ref="C27:E27"/>
    <mergeCell ref="R27:S27"/>
    <mergeCell ref="C28:E28"/>
    <mergeCell ref="R28:S28"/>
    <mergeCell ref="C29:E29"/>
    <mergeCell ref="R29:S29"/>
    <mergeCell ref="C30:E30"/>
    <mergeCell ref="R30:S30"/>
    <mergeCell ref="C31:E31"/>
    <mergeCell ref="R31:S31"/>
    <mergeCell ref="C32:E32"/>
    <mergeCell ref="R32:S32"/>
    <mergeCell ref="C33:E33"/>
    <mergeCell ref="R33:S33"/>
    <mergeCell ref="C34:E34"/>
    <mergeCell ref="R34:S34"/>
    <mergeCell ref="C35:E35"/>
    <mergeCell ref="R35:S35"/>
    <mergeCell ref="C36:E36"/>
    <mergeCell ref="R36:S36"/>
    <mergeCell ref="C37:E37"/>
    <mergeCell ref="R37:S37"/>
    <mergeCell ref="C38:E38"/>
    <mergeCell ref="R38:S38"/>
    <mergeCell ref="C39:E39"/>
    <mergeCell ref="R39:S39"/>
    <mergeCell ref="C40:E40"/>
    <mergeCell ref="R40:S40"/>
    <mergeCell ref="C41:E41"/>
    <mergeCell ref="R41:S41"/>
    <mergeCell ref="C42:E42"/>
    <mergeCell ref="R42:S42"/>
    <mergeCell ref="C43:E43"/>
    <mergeCell ref="R43:S43"/>
    <mergeCell ref="C44:E44"/>
    <mergeCell ref="R44:S44"/>
    <mergeCell ref="C45:E45"/>
    <mergeCell ref="R45:S45"/>
    <mergeCell ref="C46:E46"/>
    <mergeCell ref="R46:S46"/>
    <mergeCell ref="C47:E47"/>
    <mergeCell ref="R47:S47"/>
    <mergeCell ref="C48:E48"/>
    <mergeCell ref="R48:S48"/>
    <mergeCell ref="C49:E49"/>
    <mergeCell ref="R49:S49"/>
    <mergeCell ref="C50:E50"/>
    <mergeCell ref="R50:S50"/>
    <mergeCell ref="C51:E51"/>
    <mergeCell ref="R51:S51"/>
    <mergeCell ref="C52:E52"/>
    <mergeCell ref="R52:S52"/>
    <mergeCell ref="C53:E53"/>
    <mergeCell ref="R53:S53"/>
    <mergeCell ref="C54:E54"/>
    <mergeCell ref="R54:S54"/>
    <mergeCell ref="C55:E55"/>
    <mergeCell ref="R55:S55"/>
    <mergeCell ref="C56:E56"/>
    <mergeCell ref="R56:S56"/>
    <mergeCell ref="C57:E57"/>
    <mergeCell ref="R57:S57"/>
    <mergeCell ref="C58:E58"/>
    <mergeCell ref="R58:S58"/>
    <mergeCell ref="C59:E59"/>
    <mergeCell ref="R59:S59"/>
    <mergeCell ref="C60:E60"/>
    <mergeCell ref="R60:S60"/>
    <mergeCell ref="C61:E61"/>
    <mergeCell ref="R61:S61"/>
    <mergeCell ref="C62:E62"/>
    <mergeCell ref="R62:S62"/>
    <mergeCell ref="C63:E63"/>
    <mergeCell ref="R63:S63"/>
    <mergeCell ref="C64:E64"/>
    <mergeCell ref="R64:S64"/>
    <mergeCell ref="C65:E65"/>
    <mergeCell ref="R65:S65"/>
    <mergeCell ref="A69:T69"/>
    <mergeCell ref="A70:T70"/>
    <mergeCell ref="C66:E66"/>
    <mergeCell ref="R66:S66"/>
    <mergeCell ref="C67:E67"/>
    <mergeCell ref="R67:S67"/>
  </mergeCells>
  <printOptions/>
  <pageMargins left="0.5" right="0.5" top="0.25" bottom="0.25" header="0.25" footer="0.25"/>
  <pageSetup fitToHeight="1" fitToWidth="1" horizontalDpi="600" verticalDpi="600" orientation="portrait" scale="74"/>
  <headerFooter alignWithMargins="0">
    <oddHeader>&amp;C&amp;"Arial,Bold"CONFIDENTIAL&amp;R&amp;"Arial,Italic"&amp;A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indexed="11"/>
    <pageSetUpPr fitToPage="1"/>
  </sheetPr>
  <dimension ref="A1:AC69"/>
  <sheetViews>
    <sheetView showGridLines="0" showRowColHeaders="0" zoomScale="90" zoomScaleNormal="90" workbookViewId="0" topLeftCell="A37">
      <selection activeCell="P54" sqref="P54"/>
    </sheetView>
  </sheetViews>
  <sheetFormatPr defaultColWidth="9.140625" defaultRowHeight="12.75"/>
  <cols>
    <col min="1" max="1" width="3.28125" style="226" customWidth="1"/>
    <col min="2" max="2" width="13.140625" style="226" customWidth="1"/>
    <col min="3" max="3" width="3.28125" style="226" customWidth="1"/>
    <col min="4" max="4" width="9.7109375" style="226" customWidth="1"/>
    <col min="5" max="5" width="1.421875" style="226" customWidth="1"/>
    <col min="6" max="6" width="10.421875" style="226" customWidth="1"/>
    <col min="7" max="7" width="6.28125" style="226" customWidth="1"/>
    <col min="8" max="8" width="12.8515625" style="226" customWidth="1"/>
    <col min="9" max="9" width="3.00390625" style="226" customWidth="1"/>
    <col min="10" max="10" width="4.7109375" style="226" customWidth="1"/>
    <col min="11" max="11" width="4.140625" style="226" customWidth="1"/>
    <col min="12" max="12" width="12.8515625" style="226" customWidth="1"/>
    <col min="13" max="13" width="0.9921875" style="226" customWidth="1"/>
    <col min="14" max="14" width="12.8515625" style="226" customWidth="1"/>
    <col min="15" max="15" width="1.1484375" style="226" customWidth="1"/>
    <col min="16" max="16" width="12.8515625" style="226" customWidth="1"/>
    <col min="17" max="17" width="0.85546875" style="226" customWidth="1"/>
    <col min="18" max="18" width="12.8515625" style="226" customWidth="1"/>
    <col min="19" max="19" width="0.85546875" style="226" customWidth="1"/>
    <col min="20" max="20" width="12.8515625" style="226" customWidth="1"/>
    <col min="21" max="21" width="0.85546875" style="226" customWidth="1"/>
    <col min="22" max="22" width="12.8515625" style="226" customWidth="1"/>
    <col min="23" max="23" width="0.85546875" style="226" customWidth="1"/>
    <col min="24" max="24" width="13.00390625" style="226" bestFit="1" customWidth="1"/>
    <col min="25" max="25" width="9.421875" style="226" bestFit="1" customWidth="1"/>
    <col min="26" max="29" width="10.421875" style="226" bestFit="1" customWidth="1"/>
    <col min="30" max="16384" width="9.140625" style="226" customWidth="1"/>
  </cols>
  <sheetData>
    <row r="1" spans="1:23" ht="18">
      <c r="A1" s="738" t="s">
        <v>68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</row>
    <row r="2" spans="1:23" ht="18">
      <c r="A2" s="738" t="s">
        <v>156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</row>
    <row r="3" spans="1:23" ht="10.5" customHeight="1">
      <c r="A3" s="757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</row>
    <row r="4" spans="1:23" ht="13.5" thickBot="1">
      <c r="A4" s="763" t="s">
        <v>0</v>
      </c>
      <c r="B4" s="763"/>
      <c r="C4" s="763"/>
      <c r="D4" s="763"/>
      <c r="E4" s="763"/>
      <c r="F4" s="763"/>
      <c r="G4" s="763"/>
      <c r="H4" s="763"/>
      <c r="I4" s="763" t="s">
        <v>12</v>
      </c>
      <c r="J4" s="766"/>
      <c r="K4" s="766"/>
      <c r="L4" s="766"/>
      <c r="M4" s="766"/>
      <c r="N4" s="766"/>
      <c r="O4" s="766"/>
      <c r="P4" s="766"/>
      <c r="Q4" s="766"/>
      <c r="R4" s="767"/>
      <c r="S4" s="768"/>
      <c r="T4" s="768"/>
      <c r="U4" s="768"/>
      <c r="V4" s="768"/>
      <c r="W4" s="768"/>
    </row>
    <row r="5" spans="1:23" s="235" customFormat="1" ht="13.5" customHeight="1">
      <c r="A5" s="228" t="s">
        <v>114</v>
      </c>
      <c r="B5" s="229" t="s">
        <v>2</v>
      </c>
      <c r="C5" s="229"/>
      <c r="D5" s="764">
        <f>IF(MASTER!D5="","",MASTER!D5)</f>
      </c>
      <c r="E5" s="764"/>
      <c r="F5" s="764"/>
      <c r="G5" s="764"/>
      <c r="H5" s="765"/>
      <c r="I5" s="230" t="s">
        <v>83</v>
      </c>
      <c r="J5" s="231" t="s">
        <v>75</v>
      </c>
      <c r="K5" s="231"/>
      <c r="L5" s="232"/>
      <c r="M5" s="232"/>
      <c r="N5" s="232"/>
      <c r="O5" s="232"/>
      <c r="P5" s="232"/>
      <c r="Q5" s="232"/>
      <c r="R5" s="233">
        <f>IF(MASTER!T5="","",MASTER!T5)</f>
        <v>625000</v>
      </c>
      <c r="S5" s="232"/>
      <c r="T5" s="758" t="s">
        <v>134</v>
      </c>
      <c r="U5" s="758"/>
      <c r="V5" s="758"/>
      <c r="W5" s="234"/>
    </row>
    <row r="6" spans="1:23" s="235" customFormat="1" ht="13.5" customHeight="1">
      <c r="A6" s="236" t="s">
        <v>115</v>
      </c>
      <c r="B6" s="237" t="s">
        <v>1</v>
      </c>
      <c r="C6" s="237"/>
      <c r="D6" s="759">
        <f>IF(MASTER!D6="","",MASTER!D6)</f>
      </c>
      <c r="E6" s="759"/>
      <c r="F6" s="759"/>
      <c r="G6" s="759"/>
      <c r="H6" s="760"/>
      <c r="I6" s="238" t="s">
        <v>84</v>
      </c>
      <c r="J6" s="239"/>
      <c r="K6" s="240" t="s">
        <v>14</v>
      </c>
      <c r="L6" s="241" t="s">
        <v>157</v>
      </c>
      <c r="M6" s="241"/>
      <c r="N6" s="241"/>
      <c r="O6" s="241"/>
      <c r="P6" s="239" t="s">
        <v>14</v>
      </c>
      <c r="Q6" s="239"/>
      <c r="R6" s="242">
        <f>IF(MASTER!T6="","",MASTER!T6)</f>
        <v>625000</v>
      </c>
      <c r="S6" s="241"/>
      <c r="T6" s="710">
        <f>IF(MASTER!V6="","",MASTER!V6)</f>
      </c>
      <c r="U6" s="710"/>
      <c r="V6" s="710"/>
      <c r="W6" s="38"/>
    </row>
    <row r="7" spans="1:23" s="235" customFormat="1" ht="13.5" customHeight="1">
      <c r="A7" s="236" t="s">
        <v>116</v>
      </c>
      <c r="B7" s="237" t="s">
        <v>3</v>
      </c>
      <c r="C7" s="237"/>
      <c r="D7" s="759">
        <f>IF(MASTER!D7="","",MASTER!D7)</f>
      </c>
      <c r="E7" s="759"/>
      <c r="F7" s="759"/>
      <c r="G7" s="759"/>
      <c r="H7" s="760"/>
      <c r="I7" s="238" t="s">
        <v>85</v>
      </c>
      <c r="J7" s="239"/>
      <c r="K7" s="240" t="s">
        <v>13</v>
      </c>
      <c r="L7" s="241" t="s">
        <v>45</v>
      </c>
      <c r="M7" s="241" t="s">
        <v>47</v>
      </c>
      <c r="N7" s="243">
        <f>IF(MASTER!N7="","",MASTER!N7)</f>
        <v>0.02</v>
      </c>
      <c r="O7" s="241" t="s">
        <v>23</v>
      </c>
      <c r="P7" s="239" t="s">
        <v>13</v>
      </c>
      <c r="Q7" s="239"/>
      <c r="R7" s="19">
        <f>IF(MASTER!T7="","",MASTER!T7)</f>
        <v>12500</v>
      </c>
      <c r="S7" s="241"/>
      <c r="T7" s="756" t="s">
        <v>135</v>
      </c>
      <c r="U7" s="756"/>
      <c r="V7" s="756"/>
      <c r="W7" s="244"/>
    </row>
    <row r="8" spans="1:23" s="235" customFormat="1" ht="13.5" customHeight="1" thickBot="1">
      <c r="A8" s="236"/>
      <c r="B8" s="237"/>
      <c r="C8" s="237"/>
      <c r="D8" s="759">
        <f>IF(MASTER!D8="","",MASTER!D8)</f>
      </c>
      <c r="E8" s="759"/>
      <c r="F8" s="759"/>
      <c r="G8" s="759"/>
      <c r="H8" s="760"/>
      <c r="I8" s="238" t="s">
        <v>86</v>
      </c>
      <c r="J8" s="239"/>
      <c r="K8" s="240" t="s">
        <v>13</v>
      </c>
      <c r="L8" s="241" t="s">
        <v>46</v>
      </c>
      <c r="M8" s="241"/>
      <c r="N8" s="241"/>
      <c r="O8" s="241"/>
      <c r="P8" s="239" t="s">
        <v>13</v>
      </c>
      <c r="Q8" s="239"/>
      <c r="R8" s="245">
        <f>IF(MASTER!T8="","",MASTER!T8)</f>
        <v>40000</v>
      </c>
      <c r="S8" s="241"/>
      <c r="T8" s="710">
        <f>IF(MASTER!V8="","",MASTER!V8)</f>
      </c>
      <c r="U8" s="710"/>
      <c r="V8" s="710"/>
      <c r="W8" s="38"/>
    </row>
    <row r="9" spans="1:23" s="235" customFormat="1" ht="13.5" customHeight="1" thickBot="1" thickTop="1">
      <c r="A9" s="236"/>
      <c r="B9" s="237" t="s">
        <v>4</v>
      </c>
      <c r="C9" s="237"/>
      <c r="D9" s="744">
        <f>IF(MASTER!D9="","",MASTER!D9)</f>
      </c>
      <c r="E9" s="744"/>
      <c r="F9" s="744"/>
      <c r="G9" s="744"/>
      <c r="H9" s="745"/>
      <c r="I9" s="246" t="s">
        <v>87</v>
      </c>
      <c r="J9" s="247"/>
      <c r="K9" s="248" t="s">
        <v>15</v>
      </c>
      <c r="L9" s="249" t="s">
        <v>132</v>
      </c>
      <c r="M9" s="249"/>
      <c r="N9" s="249"/>
      <c r="O9" s="249"/>
      <c r="P9" s="250" t="s">
        <v>15</v>
      </c>
      <c r="Q9" s="250"/>
      <c r="R9" s="242">
        <f>IF(MASTER!T9="","",MASTER!T9)</f>
        <v>52500</v>
      </c>
      <c r="S9" s="249"/>
      <c r="T9" s="754"/>
      <c r="U9" s="754"/>
      <c r="V9" s="754"/>
      <c r="W9" s="755"/>
    </row>
    <row r="10" spans="1:23" s="235" customFormat="1" ht="13.5" customHeight="1" thickBot="1">
      <c r="A10" s="236" t="s">
        <v>117</v>
      </c>
      <c r="B10" s="237" t="s">
        <v>72</v>
      </c>
      <c r="C10" s="237"/>
      <c r="D10" s="251"/>
      <c r="E10" s="252" t="s">
        <v>74</v>
      </c>
      <c r="F10" s="253">
        <f>IF(MASTER!F10="","",MASTER!F10)</f>
      </c>
      <c r="G10" s="254" t="s">
        <v>5</v>
      </c>
      <c r="H10" s="255">
        <f>IF(MASTER!H10="","",MASTER!H10)</f>
      </c>
      <c r="I10" s="750" t="s">
        <v>16</v>
      </c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</row>
    <row r="11" spans="1:23" s="235" customFormat="1" ht="13.5" customHeight="1">
      <c r="A11" s="236" t="s">
        <v>118</v>
      </c>
      <c r="B11" s="237" t="s">
        <v>6</v>
      </c>
      <c r="C11" s="237"/>
      <c r="D11" s="256">
        <f>IF(MASTER!D11="","",MASTER!D11)</f>
      </c>
      <c r="E11" s="237"/>
      <c r="F11" s="237"/>
      <c r="G11" s="257"/>
      <c r="H11" s="258"/>
      <c r="I11" s="259"/>
      <c r="J11" s="260"/>
      <c r="K11" s="260" t="s">
        <v>108</v>
      </c>
      <c r="L11" s="261" t="s">
        <v>109</v>
      </c>
      <c r="M11" s="261"/>
      <c r="N11" s="261" t="s">
        <v>110</v>
      </c>
      <c r="O11" s="261"/>
      <c r="P11" s="261" t="s">
        <v>111</v>
      </c>
      <c r="Q11" s="261"/>
      <c r="R11" s="261" t="s">
        <v>112</v>
      </c>
      <c r="S11" s="261"/>
      <c r="T11" s="261" t="s">
        <v>113</v>
      </c>
      <c r="U11" s="261"/>
      <c r="V11" s="261" t="s">
        <v>131</v>
      </c>
      <c r="W11" s="262"/>
    </row>
    <row r="12" spans="1:23" s="235" customFormat="1" ht="12.75">
      <c r="A12" s="236"/>
      <c r="B12" s="257" t="s">
        <v>48</v>
      </c>
      <c r="C12" s="257"/>
      <c r="D12" s="256">
        <f>IF(MASTER!D12="","",MASTER!D12)</f>
      </c>
      <c r="E12" s="237"/>
      <c r="F12" s="237"/>
      <c r="G12" s="257" t="s">
        <v>11</v>
      </c>
      <c r="H12" s="263">
        <f>IF(MASTER!H12="","",MASTER!H12)</f>
      </c>
      <c r="I12" s="264"/>
      <c r="J12" s="265"/>
      <c r="K12" s="266" t="s">
        <v>139</v>
      </c>
      <c r="L12" s="266" t="s">
        <v>90</v>
      </c>
      <c r="M12" s="266"/>
      <c r="N12" s="266" t="s">
        <v>91</v>
      </c>
      <c r="O12" s="266"/>
      <c r="P12" s="266" t="s">
        <v>92</v>
      </c>
      <c r="Q12" s="266"/>
      <c r="R12" s="266" t="s">
        <v>93</v>
      </c>
      <c r="S12" s="266"/>
      <c r="T12" s="266" t="s">
        <v>136</v>
      </c>
      <c r="U12" s="266"/>
      <c r="V12" s="266" t="s">
        <v>53</v>
      </c>
      <c r="W12" s="267"/>
    </row>
    <row r="13" spans="1:29" s="235" customFormat="1" ht="13.5" customHeight="1">
      <c r="A13" s="236" t="s">
        <v>119</v>
      </c>
      <c r="B13" s="237" t="s">
        <v>7</v>
      </c>
      <c r="C13" s="237"/>
      <c r="D13" s="744">
        <f>IF(MASTER!D13="","",MASTER!D13)</f>
      </c>
      <c r="E13" s="744"/>
      <c r="F13" s="744"/>
      <c r="G13" s="744"/>
      <c r="H13" s="745"/>
      <c r="I13" s="268" t="s">
        <v>105</v>
      </c>
      <c r="J13" s="266" t="s">
        <v>17</v>
      </c>
      <c r="K13" s="269" t="b">
        <f>IF(MASTER!K13="","",MASTER!K13)</f>
        <v>0</v>
      </c>
      <c r="L13" s="270">
        <f>IF(MASTER!L13="","",MASTER!L13)</f>
        <v>468750</v>
      </c>
      <c r="M13" s="271"/>
      <c r="N13" s="27">
        <f>IF(MASTER!N13="","",MASTER!N13)</f>
        <v>3540.603573226433</v>
      </c>
      <c r="O13" s="271"/>
      <c r="P13" s="272">
        <f>IF(MASTER!R13="","",MASTER!R13)</f>
        <v>12</v>
      </c>
      <c r="Q13" s="271"/>
      <c r="R13" s="273">
        <f>IF(MASTER!T13="","",MASTER!T13)</f>
        <v>0.0775</v>
      </c>
      <c r="S13" s="271"/>
      <c r="T13" s="274">
        <f>IF(MASTER!V13="","",MASTER!V13)</f>
        <v>25</v>
      </c>
      <c r="U13" s="271"/>
      <c r="V13" s="274">
        <f>IF(MASTER!X13="","",MASTER!X13)</f>
        <v>25</v>
      </c>
      <c r="W13" s="275"/>
      <c r="X13" s="276">
        <f>IF(MASTER!$K$13,0,IF($N$13="",0,PPMT($R$13/12,1,$P$13*$T$13,$L$13)+PPMT($R$13/12,2,$P$13*$T$13,$L$13)+PPMT($R$13/12,3,$P$13*$T$13,$L$13)+PPMT($R$13/12,4,$P$13*$T$13,$L$13)+PPMT($R$13/12,5,$P$13*$T$13,$L$13)+PPMT($R$13/12,6,$P$13*$T$13,$L$13)+PPMT($R$13/12,7,$P$13*$T$13,$L$13)+PPMT($R$13/12,8,$P$13*$T$13,$L$13)+PPMT($R$13/12,9,$P$13*$T$13,$L$13)+PPMT($R$13/12,10,$P$13*$T$13,$L$13)+PPMT($R$13/12,11,$P$13*$T$13,$L$13)+PPMT($R$13/12,12,$P$13*$T$13,$L$13)))</f>
        <v>-6382.673812589184</v>
      </c>
      <c r="Y13" s="276">
        <f>IF(MASTER!$K$13,0,IF($N$13="",0,PPMT($R$13/12,13,$P$13*$T$13,$L$13)+PPMT($R$13/12,14,$P$13*$T$13,$L$13)+PPMT($R$13/12,15,$P$13*$T$13,$L$13)+PPMT($R$13/12,16,$P$13*$T$13,$L$13)+PPMT($R$13/12,17,$P$13*$T$13,$L$13)+PPMT($R$13/12,18,$P$13*$T$13,$L$13)+PPMT($R$13/12,19,$P$13*$T$13,$L$13)+PPMT($R$13/12,20,$P$13*$T$13,$L$13)+PPMT($R$13/12,21,$P$13*$T$13,$L$13)+PPMT($R$13/12,22,$P$13*$T$13,$L$13)+PPMT($R$13/12,23,$P$13*$T$13,$L$13)+PPMT($R$13/12,24,$P$13*$T$13,$L$13)))</f>
        <v>-6895.2854802839975</v>
      </c>
      <c r="Z13" s="276">
        <f>IF(MASTER!$K$13,0,IF($N$13="",0,PPMT($R$13/12,25,$P$13*$T$13,$L$13)+PPMT($R$13/12,26,$P$13*$T$13,$L$13)+PPMT($R$13/12,27,$P$13*$T$13,$L$13)+PPMT($R$13/12,28,$P$13*$T$13,$L$13)+PPMT($R$13/12,29,$P$13*$T$13,$L$13)+PPMT($R$13/12,30,$P$13*$T$13,$L$13)+PPMT($R$13/12,31,$P$13*$T$13,$L$13)+PPMT($R$13/12,32,$P$13*$T$13,$L$13)+PPMT($R$13/12,33,$P$13*$T$13,$L$13)+PPMT($R$13/12,34,$P$13*$T$13,$L$13)+PPMT($R$13/12,35,$P$13*$T$13,$L$13)+PPMT($R$13/12,36,$P$13*$T$13,$L$13)))</f>
        <v>-7449.066527704681</v>
      </c>
      <c r="AA13" s="276">
        <f>IF(MASTER!$K$13,0,IF($N$13="",0,PPMT($R$13/12,37,$P$13*$T$13,$L$13)+PPMT($R$13/12,38,$P$13*$T$13,$L$13)+PPMT($R$13/12,39,$P$13*$T$13,$L$13)+PPMT($R$13/12,40,$P$13*$T$13,$L$13)+PPMT($R$13/12,41,$P$13*$T$13,$L$13)+PPMT($R$13/12,42,$P$13*$T$13,$L$13)+PPMT($R$13/12,43,$P$13*$T$13,$L$13)+PPMT($R$13/12,44,$P$13*$T$13,$L$13)+PPMT($R$13/12,45,$P$13*$T$13,$L$13)+PPMT($R$13/12,46,$P$13*$T$13,$L$13)+PPMT($R$13/12,47,$P$13*$T$13,$L$13)+PPMT($R$13/12,48,$P$13*$T$13,$L$13)))</f>
        <v>-8047.323391153466</v>
      </c>
      <c r="AB13" s="276">
        <f>IF(MASTER!$K$13,0,IF($N$13="",0,PPMT($R$13/12,49,$P$13*$T$13,$L$13)+PPMT($R$13/12,50,$P$13*$T$13,$L$13)+PPMT($R$13/12,51,$P$13*$T$13,$L$13)+PPMT($R$13/12,52,$P$13*$T$13,$L$13)+PPMT($R$13/12,53,$P$13*$T$13,$L$13)+PPMT($R$13/12,54,$P$13*$T$13,$L$13)+PPMT($R$13/12,55,$P$13*$T$13,$L$13)+PPMT($R$13/12,56,$P$13*$T$13,$L$13)+PPMT($R$13/12,57,$P$13*$T$13,$L$13)+PPMT($R$13/12,58,$P$13*$T$13,$L$13)+PPMT($R$13/12,59,$P$13*$T$13,$L$13)+PPMT($R$13/12,60,$P$13*$T$13,$L$13)))</f>
        <v>-8693.628056743959</v>
      </c>
      <c r="AC13" s="276">
        <f>IF(MASTER!$K$13,0,IF($N$13="",0,PPMT($R$13/12,61,$P$13*$T$13,$L$13)+PPMT($R$13/12,62,$P$13*$T$13,$L$13)+PPMT($R$13/12,63,$P$13*$T$13,$L$13)+PPMT($R$13/12,64,$P$13*$T$13,$L$13)+PPMT($R$13/12,65,$P$13*$T$13,$L$13)+PPMT($R$13/12,66,$P$13*$T$13,$L$13)+PPMT($R$13/12,67,$P$13*$T$13,$L$13)+PPMT($R$13/12,68,$P$13*$T$13,$L$13)+PPMT($R$13/12,69,$P$13*$T$13,$L$13)+PPMT($R$13/12,70,$P$13*$T$13,$L$13)+PPMT($R$13/12,71,$P$13*$T$13,$L$13)+PPMT($R$13/12,72,$P$13*$T$13,$L$13)))</f>
        <v>-9391.839387502556</v>
      </c>
    </row>
    <row r="14" spans="1:29" s="235" customFormat="1" ht="13.5" customHeight="1">
      <c r="A14" s="236"/>
      <c r="B14" s="237"/>
      <c r="C14" s="237"/>
      <c r="D14" s="746"/>
      <c r="E14" s="746"/>
      <c r="F14" s="746"/>
      <c r="G14" s="746"/>
      <c r="H14" s="747"/>
      <c r="I14" s="277" t="s">
        <v>106</v>
      </c>
      <c r="J14" s="266" t="s">
        <v>18</v>
      </c>
      <c r="K14" s="269" t="b">
        <f>IF(MASTER!K14="","",MASTER!K14)</f>
        <v>0</v>
      </c>
      <c r="L14" s="270">
        <f>IF(MASTER!L14="","",MASTER!L14)</f>
        <v>156250</v>
      </c>
      <c r="M14" s="271"/>
      <c r="N14" s="27">
        <f>IF(MASTER!N14="","",MASTER!N14)</f>
        <v>1119.394133686005</v>
      </c>
      <c r="O14" s="271"/>
      <c r="P14" s="272">
        <f>IF(MASTER!R14="","",MASTER!R14)</f>
        <v>12</v>
      </c>
      <c r="Q14" s="271"/>
      <c r="R14" s="273">
        <f>IF(MASTER!T14="","",MASTER!T14)</f>
        <v>0.0775</v>
      </c>
      <c r="S14" s="271"/>
      <c r="T14" s="274">
        <f>IF(MASTER!V14="","",MASTER!V14)</f>
        <v>30</v>
      </c>
      <c r="U14" s="271"/>
      <c r="V14" s="274">
        <f>IF(MASTER!X14="","",MASTER!X14)</f>
        <v>25</v>
      </c>
      <c r="W14" s="275"/>
      <c r="X14" s="276">
        <f>IF(MASTER!$K$14,0,IF($N$14="",0,PPMT($R$14/12,1,$P$14*$T$14,$L$14)+PPMT($R$14/12,2,$P$14*$T$14,$L$14)+PPMT($R$14/12,3,$P$14*$T$14,$L$14)+PPMT($R$14/12,4,$P$14*$T$14,$L$14)+PPMT($R$14/12,5,$P$14*$T$14,$L$14)+PPMT($R$14/12,6,$P$14*$T$14,$L$14)+PPMT($R$14/12,7,$P$14*$T$14,$L$14)+PPMT($R$14/12,8,$P$14*$T$14,$L$14)+PPMT($R$14/12,9,$P$14*$T$14,$L$14)+PPMT($R$14/12,10,$P$14*$T$14,$L$14)+PPMT($R$14/12,11,$P$14*$T$14,$L$14)+PPMT($R$14/12,12,$P$14*$T$14,$L$14)))</f>
        <v>-1371.3880694487564</v>
      </c>
      <c r="Y14" s="276">
        <f>IF(MASTER!$K$14,0,IF($N$14="",0,PPMT($R$14/12,13,$P$14*$T$14,$L$14)+PPMT($R$14/12,14,$P$14*$T$14,$L$14)+PPMT($R$14/12,15,$P$14*$T$14,$L$14)+PPMT($R$14/12,16,$P$14*$T$14,$L$14)+PPMT($R$14/12,17,$P$14*$T$14,$L$14)+PPMT($R$14/12,18,$P$14*$T$14,$L$14)+PPMT($R$14/12,19,$P$14*$T$14,$L$14)+PPMT($R$14/12,20,$P$14*$T$14,$L$14)+PPMT($R$14/12,21,$P$14*$T$14,$L$14)+PPMT($R$14/12,22,$P$14*$T$14,$L$14)+PPMT($R$14/12,23,$P$14*$T$14,$L$14)+PPMT($R$14/12,24,$P$14*$T$14,$L$14)))</f>
        <v>-1481.5283564160022</v>
      </c>
      <c r="Z14" s="276">
        <f>IF(MASTER!$K$14,0,IF($N$14="",0,PPMT($R$14/12,25,$P$14*$T$14,$L$14)+PPMT($R$14/12,26,$P$14*$T$14,$L$14)+PPMT($R$14/12,27,$P$14*$T$14,$L$14)+PPMT($R$14/12,28,$P$14*$T$14,$L$14)+PPMT($R$14/12,29,$P$14*$T$14,$L$14)+PPMT($R$14/12,30,$P$14*$T$14,$L$14)+PPMT($R$14/12,31,$P$14*$T$14,$L$14)+PPMT($R$14/12,32,$P$14*$T$14,$L$14)+PPMT($R$14/12,33,$P$14*$T$14,$L$14)+PPMT($R$14/12,34,$P$14*$T$14,$L$14)+PPMT($R$14/12,35,$P$14*$T$14,$L$14)+PPMT($R$14/12,36,$P$14*$T$14,$L$14)))</f>
        <v>-1600.5143400051409</v>
      </c>
      <c r="AA14" s="276">
        <f>IF(MASTER!$K$14,0,IF($N$14="",0,PPMT($R$14/12,37,$P$14*$T$14,$L$14)+PPMT($R$14/12,38,$P$14*$T$14,$L$14)+PPMT($R$14/12,39,$P$14*$T$14,$L$14)+PPMT($R$14/12,40,$P$14*$T$14,$L$14)+PPMT($R$14/12,41,$P$14*$T$14,$L$14)+PPMT($R$14/12,42,$P$14*$T$14,$L$14)+PPMT($R$14/12,43,$P$14*$T$14,$L$14)+PPMT($R$14/12,44,$P$14*$T$14,$L$14)+PPMT($R$14/12,45,$P$14*$T$14,$L$14)+PPMT($R$14/12,46,$P$14*$T$14,$L$14)+PPMT($R$14/12,47,$P$14*$T$14,$L$14)+PPMT($R$14/12,48,$P$14*$T$14,$L$14)))</f>
        <v>-1729.0564446292651</v>
      </c>
      <c r="AB14" s="276">
        <f>IF(MASTER!$K$14,0,IF($N$14="",0,PPMT($R$14/12,49,$P$14*$T$14,$L$14)+PPMT($R$14/12,50,$P$14*$T$14,$L$14)+PPMT($R$14/12,51,$P$14*$T$14,$L$14)+PPMT($R$14/12,52,$P$14*$T$14,$L$14)+PPMT($R$14/12,53,$P$14*$T$14,$L$14)+PPMT($R$14/12,54,$P$14*$T$14,$L$14)+PPMT($R$14/12,55,$P$14*$T$14,$L$14)+PPMT($R$14/12,56,$P$14*$T$14,$L$14)+PPMT($R$14/12,57,$P$14*$T$14,$L$14)+PPMT($R$14/12,58,$P$14*$T$14,$L$14)+PPMT($R$14/12,59,$P$14*$T$14,$L$14)+PPMT($R$14/12,60,$P$14*$T$14,$L$14)))</f>
        <v>-1867.9221510157747</v>
      </c>
      <c r="AC14" s="276">
        <f>IF(MASTER!$K$14,0,IF($N$14="",0,PPMT($R$14/12,61,$P$14*$T$14,$L$14)+PPMT($R$14/12,62,$P$14*$T$14,$L$14)+PPMT($R$14/12,63,$P$14*$T$14,$L$14)+PPMT($R$14/12,64,$P$14*$T$14,$L$14)+PPMT($R$14/12,65,$P$14*$T$14,$L$14)+PPMT($R$14/12,66,$P$14*$T$14,$L$14)+PPMT($R$14/12,67,$P$14*$T$14,$L$14)+PPMT($R$14/12,68,$P$14*$T$14,$L$14)+PPMT($R$14/12,69,$P$14*$T$14,$L$14)+PPMT($R$14/12,70,$P$14*$T$14,$L$14)+PPMT($R$14/12,71,$P$14*$T$14,$L$14)+PPMT($R$14/12,72,$P$14*$T$14,$L$14)))</f>
        <v>-2017.9405785700183</v>
      </c>
    </row>
    <row r="15" spans="1:29" s="235" customFormat="1" ht="13.5" thickBot="1">
      <c r="A15" s="278"/>
      <c r="B15" s="279"/>
      <c r="C15" s="279"/>
      <c r="D15" s="748"/>
      <c r="E15" s="748"/>
      <c r="F15" s="748"/>
      <c r="G15" s="748"/>
      <c r="H15" s="749"/>
      <c r="I15" s="280" t="s">
        <v>107</v>
      </c>
      <c r="J15" s="281" t="s">
        <v>19</v>
      </c>
      <c r="K15" s="269" t="b">
        <f>IF(MASTER!K15="","",MASTER!K15)</f>
        <v>0</v>
      </c>
      <c r="L15" s="270">
        <f>IF(MASTER!L15="","",MASTER!L15)</f>
      </c>
      <c r="M15" s="282"/>
      <c r="N15" s="27">
        <f>IF(MASTER!N15="","",MASTER!N15)</f>
      </c>
      <c r="O15" s="282"/>
      <c r="P15" s="272">
        <f>IF(MASTER!R15="","",MASTER!R15)</f>
      </c>
      <c r="Q15" s="282"/>
      <c r="R15" s="273">
        <f>IF(MASTER!T15="","",MASTER!T15)</f>
      </c>
      <c r="S15" s="282"/>
      <c r="T15" s="274">
        <f>IF(MASTER!V15="","",MASTER!V15)</f>
      </c>
      <c r="U15" s="282"/>
      <c r="V15" s="274">
        <f>IF(MASTER!X15="","",MASTER!X15)</f>
      </c>
      <c r="W15" s="283"/>
      <c r="X15" s="276">
        <f>IF(MASTER!$K$15,0,IF($N$15="",0,PPMT($R$15/12,1,$P$15*$T$15,$L$15)+PPMT($R$15/12,2,$P$15*$T$15,$L$15)+PPMT($R$15/12,3,$P$15*$T$15,$L$15)+PPMT($R$15/12,4,$P$15*$T$15,$L$15)+PPMT($R$15/12,5,$P$15*$T$15,$L$15)+PPMT($R$15/12,6,$P$15*$T$15,$L$15)+PPMT($R$15/12,7,$P$15*$T$15,$L$15)+PPMT($R$15/12,8,$P$15*$T$15,$L$15)+PPMT($R$15/12,9,$P$15*$T$15,$L$15)+PPMT($R$15/12,10,$P$15*$T$15,$L$15)+PPMT($R$15/12,11,$P$15*$T$15,$L$15)+PPMT($R$15/12,12,$P$15*$T$15,$L$15)))</f>
        <v>0</v>
      </c>
      <c r="Y15" s="276">
        <f>IF(MASTER!$K$15,0,IF($N$15="",0,PPMT($R$15/12,13,$P$15*$T$15,$L$15)+PPMT($R$15/12,14,$P$15*$T$15,$L$15)+PPMT($R$15/12,15,$P$15*$T$15,$L$15)+PPMT($R$15/12,16,$P$15*$T$15,$L$15)+PPMT($R$15/12,17,$P$15*$T$15,$L$15)+PPMT($R$15/12,18,$P$15*$T$15,$L$15)+PPMT($R$15/12,19,$P$15*$T$15,$L$15)+PPMT($R$15/12,20,$P$15*$T$15,$L$15)+PPMT($R$15/12,21,$P$15*$T$15,$L$15)+PPMT($R$15/12,22,$P$15*$T$15,$L$15)+PPMT($R$15/12,23,$P$15*$T$15,$L$15)+PPMT($R$15/12,24,$P$15*$T$15,$L$15)))</f>
        <v>0</v>
      </c>
      <c r="Z15" s="276">
        <f>IF(MASTER!$K$15,0,IF($N$15="",0,PPMT($R$15/12,25,$P$15*$T$15,$L$15)+PPMT($R$15/12,26,$P$15*$T$15,$L$15)+PPMT($R$15/12,27,$P$15*$T$15,$L$15)+PPMT($R$15/12,28,$P$15*$T$15,$L$15)+PPMT($R$15/12,29,$P$15*$T$15,$L$15)+PPMT($R$15/12,30,$P$15*$T$15,$L$15)+PPMT($R$15/12,31,$P$15*$T$15,$L$15)+PPMT($R$15/12,32,$P$15*$T$15,$L$15)+PPMT($R$15/12,33,$P$15*$T$15,$L$15)+PPMT($R$15/12,34,$P$15*$T$15,$L$15)+PPMT($R$15/12,35,$P$15*$T$15,$L$15)+PPMT($R$15/12,36,$P$15*$T$15,$L$15)))</f>
        <v>0</v>
      </c>
      <c r="AA15" s="276">
        <f>IF(MASTER!$K$15,0,IF($N$15="",0,PPMT($R$15/12,37,$P$15*$T$15,$L$15)+PPMT($R$15/12,38,$P$15*$T$15,$L$15)+PPMT($R$15/12,39,$P$15*$T$15,$L$15)+PPMT($R$15/12,40,$P$15*$T$15,$L$15)+PPMT($R$15/12,41,$P$15*$T$15,$L$15)+PPMT($R$15/12,42,$P$15*$T$15,$L$15)+PPMT($R$15/12,43,$P$15*$T$15,$L$15)+PPMT($R$15/12,44,$P$15*$T$15,$L$15)+PPMT($R$15/12,45,$P$15*$T$15,$L$15)+PPMT($R$15/12,46,$P$15*$T$15,$L$15)+PPMT($R$15/12,47,$P$15*$T$15,$L$15)+PPMT($R$15/12,48,$P$15*$T$15,$L$15)))</f>
        <v>0</v>
      </c>
      <c r="AB15" s="276">
        <f>IF(MASTER!$K$15,0,IF($N$15="",0,PPMT($R$15/12,49,$P$15*$T$15,$L$15)+PPMT($R$15/12,50,$P$15*$T$15,$L$15)+PPMT($R$15/12,51,$P$15*$T$15,$L$15)+PPMT($R$15/12,52,$P$15*$T$15,$L$15)+PPMT($R$15/12,53,$P$15*$T$15,$L$15)+PPMT($R$15/12,54,$P$15*$T$15,$L$15)+PPMT($R$15/12,55,$P$15*$T$15,$L$15)+PPMT($R$15/12,56,$P$15*$T$15,$L$15)+PPMT($R$15/12,57,$P$15*$T$15,$L$15)+PPMT($R$15/12,58,$P$15*$T$15,$L$15)+PPMT($R$15/12,59,$P$15*$T$15,$L$15)+PPMT($R$15/12,60,$P$15*$T$15,$L$15)))</f>
        <v>0</v>
      </c>
      <c r="AC15" s="276">
        <f>IF(MASTER!$K$15,0,IF($N$15="",0,PPMT($R$15/12,61,$P$15*$T$15,$L$15)+PPMT($R$15/12,62,$P$15*$T$15,$L$15)+PPMT($R$15/12,63,$P$15*$T$15,$L$15)+PPMT($R$15/12,64,$P$15*$T$15,$L$15)+PPMT($R$15/12,65,$P$15*$T$15,$L$15)+PPMT($R$15/12,66,$P$15*$T$15,$L$15)+PPMT($R$15/12,67,$P$15*$T$15,$L$15)+PPMT($R$15/12,68,$P$15*$T$15,$L$15)+PPMT($R$15/12,69,$P$15*$T$15,$L$15)+PPMT($R$15/12,70,$P$15*$T$15,$L$15)+PPMT($R$15/12,71,$P$15*$T$15,$L$15)+PPMT($R$15/12,72,$P$15*$T$15,$L$15)))</f>
        <v>0</v>
      </c>
    </row>
    <row r="16" spans="1:23" s="235" customFormat="1" ht="13.5" customHeight="1" thickBot="1">
      <c r="A16" s="752" t="s">
        <v>158</v>
      </c>
      <c r="B16" s="752"/>
      <c r="C16" s="752"/>
      <c r="D16" s="752"/>
      <c r="E16" s="752"/>
      <c r="F16" s="752"/>
      <c r="G16" s="752"/>
      <c r="H16" s="752"/>
      <c r="I16" s="284"/>
      <c r="J16" s="285"/>
      <c r="K16" s="285"/>
      <c r="L16" s="286"/>
      <c r="M16" s="286"/>
      <c r="N16" s="286"/>
      <c r="O16" s="286"/>
      <c r="P16" s="286"/>
      <c r="Q16" s="286"/>
      <c r="R16" s="286"/>
      <c r="S16" s="286"/>
      <c r="T16" s="287"/>
      <c r="U16" s="286"/>
      <c r="V16" s="288"/>
      <c r="W16" s="286"/>
    </row>
    <row r="17" spans="1:23" s="235" customFormat="1" ht="13.5" customHeight="1">
      <c r="A17" s="289"/>
      <c r="B17" s="290"/>
      <c r="C17" s="290"/>
      <c r="D17" s="290"/>
      <c r="E17" s="290"/>
      <c r="F17" s="290"/>
      <c r="G17" s="290"/>
      <c r="H17" s="290" t="s">
        <v>159</v>
      </c>
      <c r="I17" s="290"/>
      <c r="J17" s="291"/>
      <c r="K17" s="292" t="s">
        <v>160</v>
      </c>
      <c r="L17" s="293">
        <v>1</v>
      </c>
      <c r="M17" s="294"/>
      <c r="N17" s="293" t="s">
        <v>161</v>
      </c>
      <c r="O17" s="295"/>
      <c r="P17" s="293" t="s">
        <v>162</v>
      </c>
      <c r="Q17" s="293"/>
      <c r="R17" s="293" t="s">
        <v>163</v>
      </c>
      <c r="S17" s="293"/>
      <c r="T17" s="293" t="s">
        <v>164</v>
      </c>
      <c r="U17" s="293"/>
      <c r="V17" s="293" t="s">
        <v>165</v>
      </c>
      <c r="W17" s="296"/>
    </row>
    <row r="18" spans="1:23" s="235" customFormat="1" ht="13.5" customHeight="1">
      <c r="A18" s="393" t="s">
        <v>166</v>
      </c>
      <c r="B18" s="297" t="s">
        <v>167</v>
      </c>
      <c r="C18" s="298"/>
      <c r="D18" s="299"/>
      <c r="E18" s="299"/>
      <c r="F18" s="299"/>
      <c r="G18" s="300"/>
      <c r="H18" s="409">
        <v>0.03</v>
      </c>
      <c r="I18" s="301"/>
      <c r="J18" s="302"/>
      <c r="K18" s="302"/>
      <c r="L18" s="411">
        <f>IF($H$18="","",$H$18)</f>
        <v>0.03</v>
      </c>
      <c r="M18" s="303"/>
      <c r="N18" s="411">
        <f>IF($H$18="","",$H$18)</f>
        <v>0.03</v>
      </c>
      <c r="O18" s="303"/>
      <c r="P18" s="411">
        <f>IF($H$18="","",$H$18)</f>
        <v>0.03</v>
      </c>
      <c r="Q18" s="303"/>
      <c r="R18" s="411">
        <f>IF($H$18="","",$H$18)</f>
        <v>0.03</v>
      </c>
      <c r="S18" s="303"/>
      <c r="T18" s="411">
        <f>IF($H$18="","",$H$18)</f>
        <v>0.03</v>
      </c>
      <c r="U18" s="303"/>
      <c r="V18" s="411">
        <f>IF($H$18="","",$H$18)</f>
        <v>0.03</v>
      </c>
      <c r="W18" s="304"/>
    </row>
    <row r="19" spans="1:23" s="235" customFormat="1" ht="13.5" customHeight="1">
      <c r="A19" s="394" t="s">
        <v>168</v>
      </c>
      <c r="B19" s="305" t="s">
        <v>169</v>
      </c>
      <c r="C19" s="306"/>
      <c r="D19" s="307"/>
      <c r="E19" s="307"/>
      <c r="F19" s="307"/>
      <c r="G19" s="308"/>
      <c r="H19" s="409">
        <v>0.03</v>
      </c>
      <c r="I19" s="309"/>
      <c r="J19" s="310"/>
      <c r="K19" s="310"/>
      <c r="L19" s="411">
        <f>IF($H$19="","",$H$19)</f>
        <v>0.03</v>
      </c>
      <c r="M19" s="311"/>
      <c r="N19" s="411">
        <f>IF($H$19="","",$H$19)</f>
        <v>0.03</v>
      </c>
      <c r="O19" s="311"/>
      <c r="P19" s="411">
        <f>IF($H$19="","",$H$19)</f>
        <v>0.03</v>
      </c>
      <c r="Q19" s="311"/>
      <c r="R19" s="411">
        <f>IF($H$19="","",$H$19)</f>
        <v>0.03</v>
      </c>
      <c r="S19" s="311"/>
      <c r="T19" s="411">
        <f>IF($H$19="","",$H$19)</f>
        <v>0.03</v>
      </c>
      <c r="U19" s="311"/>
      <c r="V19" s="411">
        <f>IF($H$19="","",$H$19)</f>
        <v>0.03</v>
      </c>
      <c r="W19" s="312"/>
    </row>
    <row r="20" spans="1:23" s="235" customFormat="1" ht="13.5" customHeight="1">
      <c r="A20" s="394" t="s">
        <v>170</v>
      </c>
      <c r="B20" s="305" t="s">
        <v>171</v>
      </c>
      <c r="C20" s="306"/>
      <c r="D20" s="307"/>
      <c r="E20" s="307"/>
      <c r="F20" s="307"/>
      <c r="G20" s="308"/>
      <c r="H20" s="409">
        <v>0.03</v>
      </c>
      <c r="I20" s="309"/>
      <c r="J20" s="310"/>
      <c r="K20" s="310"/>
      <c r="L20" s="411">
        <f>IF($H$20="","",$H$20)</f>
        <v>0.03</v>
      </c>
      <c r="M20" s="311"/>
      <c r="N20" s="411">
        <f>IF($H$20="","",$H$20)</f>
        <v>0.03</v>
      </c>
      <c r="O20" s="311"/>
      <c r="P20" s="411">
        <f>IF($H$20="","",$H$20)</f>
        <v>0.03</v>
      </c>
      <c r="Q20" s="311"/>
      <c r="R20" s="411">
        <f>IF($H$20="","",$H$20)</f>
        <v>0.03</v>
      </c>
      <c r="S20" s="311"/>
      <c r="T20" s="411">
        <f>IF($H$20="","",$H$20)</f>
        <v>0.03</v>
      </c>
      <c r="U20" s="311"/>
      <c r="V20" s="411">
        <f>IF($H$20="","",$H$20)</f>
        <v>0.03</v>
      </c>
      <c r="W20" s="312"/>
    </row>
    <row r="21" spans="1:23" s="235" customFormat="1" ht="13.5" customHeight="1">
      <c r="A21" s="394" t="s">
        <v>172</v>
      </c>
      <c r="B21" s="305" t="s">
        <v>173</v>
      </c>
      <c r="C21" s="306"/>
      <c r="D21" s="307"/>
      <c r="E21" s="307"/>
      <c r="F21" s="307"/>
      <c r="G21" s="308"/>
      <c r="H21" s="409">
        <v>0.03</v>
      </c>
      <c r="I21" s="309"/>
      <c r="J21" s="310"/>
      <c r="K21" s="310"/>
      <c r="L21" s="411">
        <f>IF($H$21="","",$H$21)</f>
        <v>0.03</v>
      </c>
      <c r="M21" s="311"/>
      <c r="N21" s="411">
        <f>IF($H$21="","",$H$21)</f>
        <v>0.03</v>
      </c>
      <c r="O21" s="311"/>
      <c r="P21" s="411">
        <f>IF($H$21="","",$H$21)</f>
        <v>0.03</v>
      </c>
      <c r="Q21" s="311"/>
      <c r="R21" s="411">
        <f>IF($H$21="","",$H$21)</f>
        <v>0.03</v>
      </c>
      <c r="S21" s="311"/>
      <c r="T21" s="411">
        <f>IF($H$21="","",$H$21)</f>
        <v>0.03</v>
      </c>
      <c r="U21" s="311"/>
      <c r="V21" s="411">
        <f>IF($H$21="","",$H$21)</f>
        <v>0.03</v>
      </c>
      <c r="W21" s="312"/>
    </row>
    <row r="22" spans="1:23" s="235" customFormat="1" ht="13.5" customHeight="1" thickBot="1">
      <c r="A22" s="395" t="s">
        <v>174</v>
      </c>
      <c r="B22" s="313" t="s">
        <v>175</v>
      </c>
      <c r="C22" s="314"/>
      <c r="D22" s="315"/>
      <c r="E22" s="315"/>
      <c r="F22" s="315"/>
      <c r="G22" s="316"/>
      <c r="H22" s="410">
        <v>0.03</v>
      </c>
      <c r="I22" s="227"/>
      <c r="J22" s="317"/>
      <c r="K22" s="317"/>
      <c r="L22" s="412">
        <f>IF($H$22="","",$H$22)</f>
        <v>0.03</v>
      </c>
      <c r="M22" s="318"/>
      <c r="N22" s="412">
        <f>IF($H$22="","",$H$22)</f>
        <v>0.03</v>
      </c>
      <c r="O22" s="318"/>
      <c r="P22" s="412">
        <f>IF($H$22="","",$H$22)</f>
        <v>0.03</v>
      </c>
      <c r="Q22" s="318"/>
      <c r="R22" s="412">
        <f>IF($H$22="","",$H$22)</f>
        <v>0.03</v>
      </c>
      <c r="S22" s="318"/>
      <c r="T22" s="412">
        <f>IF($H$22="","",$H$22)</f>
        <v>0.03</v>
      </c>
      <c r="U22" s="318"/>
      <c r="V22" s="412">
        <f>IF($H$22="","",$H$22)</f>
        <v>0.03</v>
      </c>
      <c r="W22" s="319"/>
    </row>
    <row r="23" spans="1:23" s="235" customFormat="1" ht="13.5" customHeight="1" thickBot="1">
      <c r="A23" s="284" t="s">
        <v>176</v>
      </c>
      <c r="B23" s="284"/>
      <c r="C23" s="284"/>
      <c r="D23" s="284"/>
      <c r="E23" s="284"/>
      <c r="F23" s="284"/>
      <c r="G23" s="284"/>
      <c r="H23" s="383"/>
      <c r="I23" s="309"/>
      <c r="J23" s="310"/>
      <c r="K23" s="310"/>
      <c r="L23" s="384"/>
      <c r="M23" s="384"/>
      <c r="N23" s="384"/>
      <c r="O23" s="384"/>
      <c r="P23" s="384"/>
      <c r="Q23" s="384"/>
      <c r="R23" s="384"/>
      <c r="S23" s="384"/>
      <c r="T23" s="385"/>
      <c r="U23" s="384"/>
      <c r="V23" s="386"/>
      <c r="W23" s="320"/>
    </row>
    <row r="24" spans="1:24" ht="13.5" customHeight="1">
      <c r="A24" s="321"/>
      <c r="B24" s="741" t="s">
        <v>20</v>
      </c>
      <c r="C24" s="741"/>
      <c r="D24" s="741"/>
      <c r="E24" s="741"/>
      <c r="F24" s="741"/>
      <c r="G24" s="741"/>
      <c r="H24" s="191" t="s">
        <v>177</v>
      </c>
      <c r="I24" s="191"/>
      <c r="J24" s="191"/>
      <c r="K24" s="292" t="s">
        <v>178</v>
      </c>
      <c r="L24" s="293">
        <v>1</v>
      </c>
      <c r="M24" s="294"/>
      <c r="N24" s="293">
        <v>2</v>
      </c>
      <c r="O24" s="295"/>
      <c r="P24" s="293" t="s">
        <v>162</v>
      </c>
      <c r="Q24" s="293"/>
      <c r="R24" s="293">
        <v>4</v>
      </c>
      <c r="S24" s="293"/>
      <c r="T24" s="293">
        <v>5</v>
      </c>
      <c r="U24" s="293"/>
      <c r="V24" s="293">
        <v>6</v>
      </c>
      <c r="W24" s="322"/>
      <c r="X24" s="323"/>
    </row>
    <row r="25" spans="1:24" s="330" customFormat="1" ht="12.75">
      <c r="A25" s="324">
        <v>1</v>
      </c>
      <c r="B25" s="8" t="s">
        <v>167</v>
      </c>
      <c r="C25" s="325"/>
      <c r="D25" s="8"/>
      <c r="E25" s="8"/>
      <c r="F25" s="8"/>
      <c r="G25" s="8"/>
      <c r="H25" s="4">
        <f>IF(MASTER!H23="","",MASTER!H23)</f>
        <v>46000</v>
      </c>
      <c r="I25" s="71"/>
      <c r="J25" s="8"/>
      <c r="K25" s="8"/>
      <c r="L25" s="4">
        <f>IF($H$25="","",IF(OR(L18="",L18=0),H25,H25*(1+L18)))</f>
        <v>47380</v>
      </c>
      <c r="M25" s="326"/>
      <c r="N25" s="4">
        <f>IF($H$25="","",IF(OR(N18="",N18=0),L25,L25*(1+N18)))</f>
        <v>48801.4</v>
      </c>
      <c r="O25" s="327"/>
      <c r="P25" s="4">
        <f>IF($H$25="","",IF(OR(P18="",P18=0),N25,N25*(1+P18)))</f>
        <v>50265.442</v>
      </c>
      <c r="Q25" s="327"/>
      <c r="R25" s="4">
        <f>IF($H$25="","",IF(OR(R18="",R18=0),P25,P25*(1+R18)))</f>
        <v>51773.40526000001</v>
      </c>
      <c r="S25" s="327"/>
      <c r="T25" s="4">
        <f>IF($H$25="","",IF(OR(T18="",T18=0),R25,R25*(1+T18)))</f>
        <v>53326.607417800005</v>
      </c>
      <c r="U25" s="328"/>
      <c r="V25" s="4">
        <f>IF($H$25="","",IF(OR(V18="",V18=0),T25,T25*(1+V18)))</f>
        <v>54926.40564033401</v>
      </c>
      <c r="W25" s="329"/>
      <c r="X25" s="306"/>
    </row>
    <row r="26" spans="1:24" s="330" customFormat="1" ht="12.75">
      <c r="A26" s="331">
        <v>2</v>
      </c>
      <c r="B26" s="332" t="s">
        <v>179</v>
      </c>
      <c r="C26" s="333"/>
      <c r="D26" s="8"/>
      <c r="E26" s="8"/>
      <c r="F26" s="334"/>
      <c r="G26" s="335"/>
      <c r="H26" s="4">
        <f>IF(MASTER!H24="","",MASTER!H24)</f>
        <v>0</v>
      </c>
      <c r="I26" s="97"/>
      <c r="J26" s="8"/>
      <c r="K26" s="8"/>
      <c r="L26" s="3">
        <f>IF($H$26="","",IF(OR(L19="",L19=0),H26,H26*(1+L19)))</f>
        <v>0</v>
      </c>
      <c r="M26" s="326"/>
      <c r="N26" s="3">
        <f>IF($H$26="","",IF(OR(N19="",N19=0),L26,L26*(1+N19)))</f>
        <v>0</v>
      </c>
      <c r="O26" s="71"/>
      <c r="P26" s="3">
        <f>IF($H$26="","",IF(OR(P19="",P19=0),N26,N26*(1+P19)))</f>
        <v>0</v>
      </c>
      <c r="Q26" s="71"/>
      <c r="R26" s="3">
        <f>IF($H$26="","",IF(OR(R19="",R19=0),P26,P26*(1+R19)))</f>
        <v>0</v>
      </c>
      <c r="S26" s="71"/>
      <c r="T26" s="3">
        <f>IF($H$26="","",IF(OR(T19="",T19=0),R26,R26*(1+T19)))</f>
        <v>0</v>
      </c>
      <c r="U26" s="336"/>
      <c r="V26" s="3">
        <f>IF($H$26="","",IF(OR(V19="",V19=0),T26,T26*(1+V19)))</f>
        <v>0</v>
      </c>
      <c r="W26" s="337"/>
      <c r="X26" s="306"/>
    </row>
    <row r="27" spans="1:24" s="330" customFormat="1" ht="12.75">
      <c r="A27" s="331">
        <v>3</v>
      </c>
      <c r="B27" s="332" t="s">
        <v>58</v>
      </c>
      <c r="C27" s="332"/>
      <c r="D27" s="8"/>
      <c r="E27" s="8"/>
      <c r="F27" s="8"/>
      <c r="G27" s="8"/>
      <c r="H27" s="4">
        <f>IF(MASTER!H25="","",MASTER!H25)</f>
      </c>
      <c r="I27" s="98"/>
      <c r="J27" s="8"/>
      <c r="K27" s="8"/>
      <c r="L27" s="4">
        <f>IF($H$27="","",IF(OR(L20="",L20=0),H27,H27*(1+L20)))</f>
      </c>
      <c r="M27" s="326"/>
      <c r="N27" s="4">
        <f>IF($H$27="","",IF(OR(N20="",N20=0),L27,L27*(1+N20)))</f>
      </c>
      <c r="O27" s="71"/>
      <c r="P27" s="4">
        <f>IF($H$27="","",IF(OR(P20="",P20=0),N27,N27*(1+P20)))</f>
      </c>
      <c r="Q27" s="71"/>
      <c r="R27" s="4">
        <f>IF($H$27="","",IF(OR(R20="",R20=0),P27,P27*(1+R20)))</f>
      </c>
      <c r="S27" s="71"/>
      <c r="T27" s="4">
        <f>IF($H$27="","",IF(OR(T20="",T20=0),R27,R27*(1+T20)))</f>
      </c>
      <c r="U27" s="336"/>
      <c r="V27" s="4">
        <f>IF($H$27="","",IF(OR(V20="",V20=0),T27,T27*(1+V20)))</f>
      </c>
      <c r="W27" s="337"/>
      <c r="X27" s="306"/>
    </row>
    <row r="28" spans="1:25" s="330" customFormat="1" ht="12.75">
      <c r="A28" s="331">
        <v>4</v>
      </c>
      <c r="B28" s="332" t="s">
        <v>50</v>
      </c>
      <c r="C28" s="332"/>
      <c r="D28" s="8"/>
      <c r="E28" s="8"/>
      <c r="F28" s="8"/>
      <c r="G28" s="8"/>
      <c r="H28" s="4">
        <f>IF(MASTER!H26="","",MASTER!H26)</f>
        <v>46000</v>
      </c>
      <c r="I28" s="98"/>
      <c r="J28" s="8"/>
      <c r="K28" s="8"/>
      <c r="L28" s="4">
        <f>IF(L25="","",IF(AND(L26="",L27=""),L25,IF(L26="",L25-L27,IF(L27="",L25-L26,L25-L26-L27))))</f>
        <v>47380</v>
      </c>
      <c r="M28" s="71"/>
      <c r="N28" s="4">
        <f aca="true" t="shared" si="0" ref="N28:V28">IF(N25="","",IF(AND(N26="",N27=""),N25,IF(N26="",N25-N27,IF(N27="",N25-N26,N25-N26-N27))))</f>
        <v>48801.4</v>
      </c>
      <c r="O28" s="71"/>
      <c r="P28" s="4">
        <f t="shared" si="0"/>
        <v>50265.442</v>
      </c>
      <c r="Q28" s="71"/>
      <c r="R28" s="4">
        <f t="shared" si="0"/>
        <v>51773.40526000001</v>
      </c>
      <c r="S28" s="71"/>
      <c r="T28" s="4">
        <f t="shared" si="0"/>
        <v>53326.607417800005</v>
      </c>
      <c r="U28" s="71"/>
      <c r="V28" s="4">
        <f t="shared" si="0"/>
        <v>54926.40564033401</v>
      </c>
      <c r="W28" s="337"/>
      <c r="X28" s="306"/>
      <c r="Y28" s="332"/>
    </row>
    <row r="29" spans="1:24" s="330" customFormat="1" ht="12.75">
      <c r="A29" s="331">
        <v>5</v>
      </c>
      <c r="B29" s="332" t="s">
        <v>59</v>
      </c>
      <c r="C29" s="332"/>
      <c r="D29" s="8"/>
      <c r="E29" s="8"/>
      <c r="F29" s="8"/>
      <c r="G29" s="8"/>
      <c r="H29" s="4">
        <f>IF(MASTER!H27="","",MASTER!H27)</f>
      </c>
      <c r="I29" s="98"/>
      <c r="J29" s="8"/>
      <c r="K29" s="8"/>
      <c r="L29" s="4">
        <f>IF($H$29="","",IF(OR(L21="",L21=0),H29,H29*(1+L21)))</f>
      </c>
      <c r="M29" s="326"/>
      <c r="N29" s="4">
        <f>IF($H$29="","",IF(OR(N21="",N21=0),L29,L29*(1+N21)))</f>
      </c>
      <c r="O29" s="71"/>
      <c r="P29" s="4">
        <f>IF($H$29="","",IF(OR(P21="",P21=0),N29,N29*(1+P21)))</f>
      </c>
      <c r="Q29" s="71"/>
      <c r="R29" s="4">
        <f>IF($H$29="","",IF(OR(R21="",R21=0),P29,P29*(1+R21)))</f>
      </c>
      <c r="S29" s="71"/>
      <c r="T29" s="4">
        <f>IF($H$29="","",IF(OR(T21="",T21=0),R29,R29*(1+T21)))</f>
      </c>
      <c r="U29" s="336"/>
      <c r="V29" s="4">
        <f>IF($H$29="","",IF(OR(V21="",V21=0),T29,T29*(1+V21)))</f>
      </c>
      <c r="W29" s="337"/>
      <c r="X29" s="306"/>
    </row>
    <row r="30" spans="1:24" s="330" customFormat="1" ht="13.5" thickBot="1">
      <c r="A30" s="331">
        <v>6</v>
      </c>
      <c r="B30" s="333" t="s">
        <v>180</v>
      </c>
      <c r="C30" s="333"/>
      <c r="D30" s="8"/>
      <c r="E30" s="8"/>
      <c r="F30" s="8"/>
      <c r="G30" s="8"/>
      <c r="H30" s="4">
        <f>IF(MASTER!H28="","",MASTER!H28)</f>
        <v>46000</v>
      </c>
      <c r="I30" s="97"/>
      <c r="J30" s="8"/>
      <c r="K30" s="8"/>
      <c r="L30" s="5">
        <f>IF($H$30="","",SUM(L28:L29))</f>
        <v>47380</v>
      </c>
      <c r="M30" s="326"/>
      <c r="N30" s="5">
        <f>IF($H$30="","",SUM(N28:N29))</f>
        <v>48801.4</v>
      </c>
      <c r="O30" s="71"/>
      <c r="P30" s="5">
        <f>IF($H$30="","",SUM(P28:P29))</f>
        <v>50265.442</v>
      </c>
      <c r="Q30" s="338"/>
      <c r="R30" s="5">
        <f>IF($H$30="","",SUM(R28:R29))</f>
        <v>51773.40526000001</v>
      </c>
      <c r="S30" s="338"/>
      <c r="T30" s="5">
        <f>IF($H$30="","",SUM(T28:T29))</f>
        <v>53326.607417800005</v>
      </c>
      <c r="U30" s="339"/>
      <c r="V30" s="5">
        <f>IF($H$30="","",SUM(V28:V29))</f>
        <v>54926.40564033401</v>
      </c>
      <c r="W30" s="340"/>
      <c r="X30" s="306"/>
    </row>
    <row r="31" spans="1:24" s="330" customFormat="1" ht="12.75">
      <c r="A31" s="331"/>
      <c r="B31" s="158"/>
      <c r="C31" s="158"/>
      <c r="D31" s="57"/>
      <c r="E31" s="57"/>
      <c r="F31" s="57"/>
      <c r="G31" s="57"/>
      <c r="H31" s="97"/>
      <c r="I31" s="97"/>
      <c r="J31" s="57"/>
      <c r="K31" s="57"/>
      <c r="L31" s="97"/>
      <c r="M31" s="97"/>
      <c r="N31" s="97"/>
      <c r="O31" s="97"/>
      <c r="P31" s="97"/>
      <c r="Q31" s="97"/>
      <c r="R31" s="97"/>
      <c r="S31" s="97"/>
      <c r="T31" s="97"/>
      <c r="U31" s="341"/>
      <c r="V31" s="97"/>
      <c r="W31" s="342"/>
      <c r="X31" s="8"/>
    </row>
    <row r="32" spans="1:24" s="330" customFormat="1" ht="13.5" thickBot="1">
      <c r="A32" s="331">
        <v>7</v>
      </c>
      <c r="B32" s="332" t="s">
        <v>175</v>
      </c>
      <c r="C32" s="325"/>
      <c r="D32" s="8"/>
      <c r="E32" s="8"/>
      <c r="F32" s="8"/>
      <c r="G32" s="8"/>
      <c r="H32" s="13">
        <f>IF(MASTER!H59="","",MASTER!H59)</f>
        <v>12666</v>
      </c>
      <c r="I32" s="97"/>
      <c r="J32" s="8"/>
      <c r="K32" s="8"/>
      <c r="L32" s="13">
        <f>IF($H$32="","",IF(OR(L22="",L22=0),H32,H32*(1+L22)))</f>
        <v>13045.98</v>
      </c>
      <c r="M32" s="326"/>
      <c r="N32" s="13">
        <f>IF($H$32="","",IF(OR(N22="",N22=0),L32,L32*(1+N22)))</f>
        <v>13437.3594</v>
      </c>
      <c r="O32" s="326"/>
      <c r="P32" s="13">
        <f>IF($H$32="","",IF(OR(P22="",P22=0),N32,N32*(1+P22)))</f>
        <v>13840.480182</v>
      </c>
      <c r="Q32" s="343"/>
      <c r="R32" s="13">
        <f>IF($H$32="","",IF(OR(R22="",R22=0),P32,P32*(1+R22)))</f>
        <v>14255.69458746</v>
      </c>
      <c r="S32" s="344"/>
      <c r="T32" s="13">
        <f>IF($H$32="","",IF(OR(T22="",T22=0),R32,R32*(1+T22)))</f>
        <v>14683.3654250838</v>
      </c>
      <c r="U32" s="345"/>
      <c r="V32" s="13">
        <f>IF($H$32="","",IF(OR(V22="",V22=0),T32,T32*(1+V22)))</f>
        <v>15123.866387836315</v>
      </c>
      <c r="W32" s="346"/>
      <c r="X32" s="8"/>
    </row>
    <row r="33" spans="1:24" s="330" customFormat="1" ht="12.75">
      <c r="A33" s="331"/>
      <c r="B33" s="8"/>
      <c r="C33" s="8"/>
      <c r="D33" s="8"/>
      <c r="E33" s="8"/>
      <c r="F33" s="8"/>
      <c r="G33" s="8"/>
      <c r="H33" s="71"/>
      <c r="I33" s="347"/>
      <c r="J33" s="348"/>
      <c r="K33" s="57"/>
      <c r="L33" s="71"/>
      <c r="M33" s="326"/>
      <c r="N33" s="71"/>
      <c r="O33" s="349"/>
      <c r="P33" s="71"/>
      <c r="Q33" s="350"/>
      <c r="R33" s="71"/>
      <c r="S33" s="326"/>
      <c r="T33" s="71"/>
      <c r="U33" s="351"/>
      <c r="V33" s="71"/>
      <c r="W33" s="352"/>
      <c r="X33" s="8"/>
    </row>
    <row r="34" spans="1:24" s="330" customFormat="1" ht="13.5" thickBot="1">
      <c r="A34" s="331">
        <v>8</v>
      </c>
      <c r="B34" s="325" t="s">
        <v>181</v>
      </c>
      <c r="C34" s="325"/>
      <c r="D34" s="8"/>
      <c r="E34" s="8"/>
      <c r="F34" s="8"/>
      <c r="G34" s="8"/>
      <c r="H34" s="13">
        <f>IF(MASTER!H61="","",MASTER!H61)</f>
        <v>33334</v>
      </c>
      <c r="I34" s="347"/>
      <c r="J34" s="348"/>
      <c r="K34" s="57"/>
      <c r="L34" s="13">
        <f>IF($H$34="","",IF(L32="",L30,L30-L32))</f>
        <v>34334.020000000004</v>
      </c>
      <c r="M34" s="326"/>
      <c r="N34" s="13">
        <f>IF($H$34="","",IF(N32="",N30,N30-N32))</f>
        <v>35364.0406</v>
      </c>
      <c r="O34" s="349"/>
      <c r="P34" s="13">
        <f>IF($H$34="","",IF(P32="",P30,P30-P32))</f>
        <v>36424.961818</v>
      </c>
      <c r="Q34" s="353"/>
      <c r="R34" s="13">
        <f>IF($H$34="","",IF(R32="",R30,R30-R32))</f>
        <v>37517.71067254001</v>
      </c>
      <c r="S34" s="326"/>
      <c r="T34" s="13">
        <f>IF($H$34="","",IF(T32="",T30,T30-T32))</f>
        <v>38643.241992716205</v>
      </c>
      <c r="U34" s="351"/>
      <c r="V34" s="13">
        <f>IF($H$34="","",IF(V32="",V30,V30-V32))</f>
        <v>39802.53925249769</v>
      </c>
      <c r="W34" s="352"/>
      <c r="X34" s="8"/>
    </row>
    <row r="35" spans="1:24" s="330" customFormat="1" ht="12.75">
      <c r="A35" s="331">
        <v>9</v>
      </c>
      <c r="B35" s="8" t="s">
        <v>60</v>
      </c>
      <c r="C35" s="8"/>
      <c r="D35" s="8"/>
      <c r="E35" s="8"/>
      <c r="F35" s="8"/>
      <c r="G35" s="8"/>
      <c r="H35" s="382">
        <f>IF(MASTER!H62="","",MASTER!H62)</f>
        <v>55919.972482949255</v>
      </c>
      <c r="I35" s="97"/>
      <c r="J35" s="8"/>
      <c r="K35" s="8"/>
      <c r="L35" s="15">
        <f>IF($H$35="","",$H$35)</f>
        <v>55919.972482949255</v>
      </c>
      <c r="M35" s="326"/>
      <c r="N35" s="15">
        <f>IF($H$35="","",$H$35)</f>
        <v>55919.972482949255</v>
      </c>
      <c r="O35" s="326"/>
      <c r="P35" s="15">
        <f>IF($H$35="","",$H$35)</f>
        <v>55919.972482949255</v>
      </c>
      <c r="Q35" s="326"/>
      <c r="R35" s="15">
        <f>IF($H$35="","",$H$35)</f>
        <v>55919.972482949255</v>
      </c>
      <c r="S35" s="326"/>
      <c r="T35" s="15">
        <f>IF($H$35="","",$H$35)</f>
        <v>55919.972482949255</v>
      </c>
      <c r="U35" s="354"/>
      <c r="V35" s="15">
        <f>IF($H$35="","",$H$35)</f>
        <v>55919.972482949255</v>
      </c>
      <c r="W35" s="355"/>
      <c r="X35" s="8"/>
    </row>
    <row r="36" spans="1:24" s="330" customFormat="1" ht="12.75">
      <c r="A36" s="331">
        <v>10</v>
      </c>
      <c r="B36" s="8" t="s">
        <v>61</v>
      </c>
      <c r="C36" s="8"/>
      <c r="D36" s="8"/>
      <c r="E36" s="8"/>
      <c r="F36" s="8"/>
      <c r="G36" s="8"/>
      <c r="H36" s="3">
        <f>IF(MASTER!H63="","",MASTER!H63)</f>
      </c>
      <c r="I36" s="98"/>
      <c r="J36" s="8"/>
      <c r="K36" s="8"/>
      <c r="L36" s="4">
        <f>IF($H$36="","",IF(OR(L22="",L22=0),H36,H36*(1+L22)))</f>
      </c>
      <c r="M36" s="326"/>
      <c r="N36" s="4">
        <f>IF($H$36="","",IF(OR(N22="",N22=0),L36,L36*(1+N22)))</f>
      </c>
      <c r="O36" s="326"/>
      <c r="P36" s="4">
        <f>IF($H$36="","",IF(OR(P22="",P22=0),N36,N36*(1+P22)))</f>
      </c>
      <c r="Q36" s="326"/>
      <c r="R36" s="4">
        <f>IF($H$36="","",IF(OR(R22="",R22=0),P36,P36*(1+R22)))</f>
      </c>
      <c r="S36" s="326"/>
      <c r="T36" s="4">
        <f>IF($H$36="","",IF(OR(T22="",T22=0),R36,R36*(1+T22)))</f>
      </c>
      <c r="U36" s="339"/>
      <c r="V36" s="4">
        <f>IF($H$36="","",IF(OR(V22="",V22=0),T36,T36*(1+V22)))</f>
      </c>
      <c r="W36" s="356"/>
      <c r="X36" s="8"/>
    </row>
    <row r="37" spans="1:24" s="330" customFormat="1" ht="12.75">
      <c r="A37" s="331">
        <v>11</v>
      </c>
      <c r="B37" s="8" t="s">
        <v>62</v>
      </c>
      <c r="C37" s="8"/>
      <c r="D37" s="8"/>
      <c r="E37" s="8"/>
      <c r="F37" s="8"/>
      <c r="G37" s="8"/>
      <c r="H37" s="3">
        <f>IF(MASTER!H64="","",MASTER!H64)</f>
      </c>
      <c r="I37" s="98"/>
      <c r="J37" s="8"/>
      <c r="K37" s="8"/>
      <c r="L37" s="4">
        <f>IF($H$37="","",IF(OR(L18="",L18=0),H37,H37*(1+L18)))</f>
      </c>
      <c r="M37" s="326"/>
      <c r="N37" s="4">
        <f>IF($H$37="","",IF(OR(N18="",N18=0),L37,L37*(1+N18)))</f>
      </c>
      <c r="O37" s="326"/>
      <c r="P37" s="4">
        <f>IF($H$37="","",IF(OR(P18="",P18=0),N37,N37*(1+P18)))</f>
      </c>
      <c r="Q37" s="326"/>
      <c r="R37" s="4">
        <f>IF($H$37="","",IF(OR(R18="",R18=0),P37,P37*(1+R18)))</f>
      </c>
      <c r="S37" s="326"/>
      <c r="T37" s="4">
        <f>IF($H$37="","",IF(OR(T18="",T18=0),R37,R37*(1+T18)))</f>
      </c>
      <c r="U37" s="354"/>
      <c r="V37" s="4">
        <f>IF($H$37="","",IF(OR(V18="",V18=0),T37,T37*(1+V18)))</f>
      </c>
      <c r="W37" s="357"/>
      <c r="X37" s="8"/>
    </row>
    <row r="38" spans="1:24" s="330" customFormat="1" ht="12.75">
      <c r="A38" s="331">
        <v>12</v>
      </c>
      <c r="B38" s="8" t="s">
        <v>63</v>
      </c>
      <c r="C38" s="8"/>
      <c r="D38" s="8"/>
      <c r="E38" s="8"/>
      <c r="F38" s="8"/>
      <c r="G38" s="8"/>
      <c r="H38" s="3">
        <f>IF(MASTER!H65="","",MASTER!H65)</f>
      </c>
      <c r="I38" s="98"/>
      <c r="J38" s="8"/>
      <c r="K38" s="8"/>
      <c r="L38" s="414">
        <f>IF($H$38="","",$H$38)</f>
      </c>
      <c r="M38" s="326"/>
      <c r="N38" s="414"/>
      <c r="O38" s="326"/>
      <c r="P38" s="414"/>
      <c r="Q38" s="326"/>
      <c r="R38" s="414"/>
      <c r="S38" s="326"/>
      <c r="T38" s="414"/>
      <c r="U38" s="339"/>
      <c r="V38" s="414"/>
      <c r="W38" s="356"/>
      <c r="X38" s="8"/>
    </row>
    <row r="39" spans="1:24" s="330" customFormat="1" ht="13.5" thickBot="1">
      <c r="A39" s="331">
        <v>13</v>
      </c>
      <c r="B39" s="358" t="s">
        <v>51</v>
      </c>
      <c r="C39" s="332"/>
      <c r="D39" s="8"/>
      <c r="E39" s="8"/>
      <c r="F39" s="8"/>
      <c r="G39" s="8"/>
      <c r="H39" s="13">
        <f>IF(MASTER!H66="","",MASTER!H66)</f>
        <v>-22585.972482949255</v>
      </c>
      <c r="I39" s="97"/>
      <c r="J39" s="8"/>
      <c r="K39" s="8"/>
      <c r="L39" s="5">
        <f>IF(L34="","",L34-SUM(L35:L38))</f>
        <v>-21585.95248294925</v>
      </c>
      <c r="M39" s="326"/>
      <c r="N39" s="5">
        <f>IF(N34="","",N34-SUM(N35:N38))</f>
        <v>-20555.931882949255</v>
      </c>
      <c r="O39" s="326"/>
      <c r="P39" s="5">
        <f>IF(P34="","",P34-SUM(P35:P38))</f>
        <v>-19495.01066494925</v>
      </c>
      <c r="Q39" s="326"/>
      <c r="R39" s="5">
        <f>IF(R34="","",R34-SUM(R35:R38))</f>
        <v>-18402.261810409247</v>
      </c>
      <c r="S39" s="326"/>
      <c r="T39" s="5">
        <f>IF(T34="","",T34-SUM(T35:T38))</f>
        <v>-17276.73049023305</v>
      </c>
      <c r="U39" s="354"/>
      <c r="V39" s="5">
        <f>IF(V34="","",V34-SUM(V35:V38))</f>
        <v>-16117.433230451563</v>
      </c>
      <c r="W39" s="357"/>
      <c r="X39" s="8"/>
    </row>
    <row r="40" spans="1:23" s="360" customFormat="1" ht="12.75">
      <c r="A40" s="359"/>
      <c r="H40" s="361"/>
      <c r="L40" s="361"/>
      <c r="N40" s="362"/>
      <c r="O40" s="363"/>
      <c r="P40" s="362"/>
      <c r="Q40" s="363"/>
      <c r="R40" s="362"/>
      <c r="S40" s="363"/>
      <c r="T40" s="362"/>
      <c r="U40" s="364"/>
      <c r="V40" s="362"/>
      <c r="W40" s="365"/>
    </row>
    <row r="41" spans="1:23" s="360" customFormat="1" ht="12.75">
      <c r="A41" s="359">
        <v>14</v>
      </c>
      <c r="B41" s="366" t="s">
        <v>182</v>
      </c>
      <c r="H41" s="362"/>
      <c r="L41" s="367">
        <f>IF($R$6="","",$R$6)</f>
        <v>625000</v>
      </c>
      <c r="M41" s="363"/>
      <c r="N41" s="367">
        <f>IF(L43="","",L43)</f>
        <v>617245.9381179621</v>
      </c>
      <c r="O41" s="362"/>
      <c r="P41" s="367">
        <f>IF(N43="","",N43)</f>
        <v>608869.124281262</v>
      </c>
      <c r="Q41" s="362"/>
      <c r="R41" s="367">
        <f>IF(P43="","",P43)</f>
        <v>599819.5434135522</v>
      </c>
      <c r="S41" s="362"/>
      <c r="T41" s="367">
        <f>IF(R43="","",R43)</f>
        <v>590043.1635777695</v>
      </c>
      <c r="U41" s="362"/>
      <c r="V41" s="367">
        <f>IF(T43="","",T43)</f>
        <v>579481.6133700098</v>
      </c>
      <c r="W41" s="365"/>
    </row>
    <row r="42" spans="1:23" s="360" customFormat="1" ht="12.75">
      <c r="A42" s="359">
        <v>15</v>
      </c>
      <c r="B42" s="366" t="s">
        <v>183</v>
      </c>
      <c r="H42" s="362"/>
      <c r="L42" s="368">
        <f>IF(SUM($X$13:$X$15)=0,"",SUM($X$13:$X$15))</f>
        <v>-7754.06188203794</v>
      </c>
      <c r="M42" s="369"/>
      <c r="N42" s="368">
        <f>IF(SUM($Y$13:$Y$15)=0,"",SUM($Y$13:$Y$15))</f>
        <v>-8376.8138367</v>
      </c>
      <c r="O42" s="369"/>
      <c r="P42" s="368">
        <f>IF(SUM($Z$13:$Z$15)=0,"",SUM($Z$13:$Z$15))</f>
        <v>-9049.580867709821</v>
      </c>
      <c r="Q42" s="369"/>
      <c r="R42" s="368">
        <f>IF(SUM($AA$13:$AA$15)=0,"",SUM($AA$13:$AA$15))</f>
        <v>-9776.37983578273</v>
      </c>
      <c r="S42" s="369"/>
      <c r="T42" s="368">
        <f>IF(SUM($AB$13:$AB$15)=0,"",SUM($AB$13:$AB$15))</f>
        <v>-10561.550207759734</v>
      </c>
      <c r="U42" s="369"/>
      <c r="V42" s="368">
        <f>IF(SUM($AC$13:$AC$15)=0,"",SUM($AC$13:$AC$15))</f>
        <v>-11409.779966072574</v>
      </c>
      <c r="W42" s="365"/>
    </row>
    <row r="43" spans="1:23" s="360" customFormat="1" ht="12.75">
      <c r="A43" s="359">
        <v>16</v>
      </c>
      <c r="B43" s="371" t="s">
        <v>186</v>
      </c>
      <c r="H43" s="362"/>
      <c r="L43" s="370">
        <f>IF(L41="","",IF(L42="",L41,L41+L42))</f>
        <v>617245.9381179621</v>
      </c>
      <c r="M43" s="362"/>
      <c r="N43" s="370">
        <f>IF(N41="","",IF(N42="",N41,N41+N42))</f>
        <v>608869.124281262</v>
      </c>
      <c r="O43" s="362"/>
      <c r="P43" s="370">
        <f>IF(P41="","",IF(P42="",P41,P41+P42))</f>
        <v>599819.5434135522</v>
      </c>
      <c r="Q43" s="362"/>
      <c r="R43" s="370">
        <f>IF(R41="","",IF(R42="",R41,R41+R42))</f>
        <v>590043.1635777695</v>
      </c>
      <c r="S43" s="362"/>
      <c r="T43" s="370">
        <f>IF(T41="","",IF(T42="",T41,T41+T42))</f>
        <v>579481.6133700098</v>
      </c>
      <c r="U43" s="362"/>
      <c r="V43" s="370">
        <f>IF(V41="","",IF(V42="",V41,V41+V42))</f>
        <v>568071.8334039373</v>
      </c>
      <c r="W43" s="365"/>
    </row>
    <row r="44" spans="1:23" s="360" customFormat="1" ht="12.75">
      <c r="A44" s="359"/>
      <c r="H44" s="361"/>
      <c r="L44" s="361"/>
      <c r="N44" s="362"/>
      <c r="O44" s="363"/>
      <c r="P44" s="362"/>
      <c r="Q44" s="363"/>
      <c r="R44" s="362"/>
      <c r="S44" s="363"/>
      <c r="T44" s="362"/>
      <c r="U44" s="364"/>
      <c r="V44" s="362"/>
      <c r="W44" s="365"/>
    </row>
    <row r="45" spans="1:23" s="360" customFormat="1" ht="12.75">
      <c r="A45" s="359">
        <v>17</v>
      </c>
      <c r="B45" s="371" t="s">
        <v>184</v>
      </c>
      <c r="H45" s="362"/>
      <c r="L45" s="372">
        <f>IF(L39="","",L39)</f>
        <v>-21585.95248294925</v>
      </c>
      <c r="M45" s="362"/>
      <c r="N45" s="372">
        <f>IF(N39="","",N39)</f>
        <v>-20555.931882949255</v>
      </c>
      <c r="O45" s="362"/>
      <c r="P45" s="372">
        <f>IF(P39="","",P39)</f>
        <v>-19495.01066494925</v>
      </c>
      <c r="Q45" s="362"/>
      <c r="R45" s="372">
        <f>IF(R39="","",R39)</f>
        <v>-18402.261810409247</v>
      </c>
      <c r="S45" s="362"/>
      <c r="T45" s="372">
        <f>IF(T39="","",T39)</f>
        <v>-17276.73049023305</v>
      </c>
      <c r="U45" s="362"/>
      <c r="V45" s="372">
        <f>IF(V39="","",V39)</f>
        <v>-16117.433230451563</v>
      </c>
      <c r="W45" s="365"/>
    </row>
    <row r="46" spans="1:23" s="360" customFormat="1" ht="12.75">
      <c r="A46" s="359">
        <v>18</v>
      </c>
      <c r="B46" s="371" t="s">
        <v>187</v>
      </c>
      <c r="H46" s="362"/>
      <c r="L46" s="368">
        <f>IF(L42="","",ABS(L42))</f>
        <v>7754.06188203794</v>
      </c>
      <c r="M46" s="369"/>
      <c r="N46" s="368">
        <f>IF(N42="","",ABS(N42))</f>
        <v>8376.8138367</v>
      </c>
      <c r="O46" s="369"/>
      <c r="P46" s="368">
        <f>IF(P42="","",ABS(P42))</f>
        <v>9049.580867709821</v>
      </c>
      <c r="Q46" s="369"/>
      <c r="R46" s="368">
        <f>IF(R42="","",ABS(R42))</f>
        <v>9776.37983578273</v>
      </c>
      <c r="S46" s="369"/>
      <c r="T46" s="368">
        <f>IF(T42="","",ABS(T42))</f>
        <v>10561.550207759734</v>
      </c>
      <c r="U46" s="369"/>
      <c r="V46" s="368">
        <f>IF(V42="","",ABS(V42))</f>
        <v>11409.779966072574</v>
      </c>
      <c r="W46" s="365"/>
    </row>
    <row r="47" spans="1:24" s="360" customFormat="1" ht="13.5" thickBot="1">
      <c r="A47" s="373">
        <v>19</v>
      </c>
      <c r="B47" s="333" t="s">
        <v>185</v>
      </c>
      <c r="C47" s="374"/>
      <c r="D47" s="363"/>
      <c r="E47" s="363"/>
      <c r="F47" s="363"/>
      <c r="G47" s="363"/>
      <c r="H47" s="362"/>
      <c r="I47" s="375"/>
      <c r="J47" s="363"/>
      <c r="K47" s="363"/>
      <c r="L47" s="376">
        <f>IF(SUM(L45:L46)=0,"",SUM(L45:L46))</f>
        <v>-13831.89060091131</v>
      </c>
      <c r="M47" s="377"/>
      <c r="N47" s="376">
        <f>IF(SUM(N45:N46)=0,"",SUM(N45:N46))</f>
        <v>-12179.118046249256</v>
      </c>
      <c r="O47" s="377"/>
      <c r="P47" s="376">
        <f>IF(SUM(P45:P46)=0,"",SUM(P45:P46))</f>
        <v>-10445.42979723943</v>
      </c>
      <c r="Q47" s="377"/>
      <c r="R47" s="376">
        <f>IF(SUM(R45:R46)=0,"",SUM(R45:R46))</f>
        <v>-8625.881974626516</v>
      </c>
      <c r="S47" s="377"/>
      <c r="T47" s="376">
        <f>IF(SUM(T45:T46)=0,"",SUM(T45:T46))</f>
        <v>-6715.180282473317</v>
      </c>
      <c r="U47" s="377"/>
      <c r="V47" s="376">
        <f>IF(SUM(V45:V46)=0,"",SUM(V45:V46))</f>
        <v>-4707.653264378989</v>
      </c>
      <c r="W47" s="378"/>
      <c r="X47" s="363"/>
    </row>
    <row r="48" spans="1:24" s="360" customFormat="1" ht="12.75">
      <c r="A48" s="373"/>
      <c r="B48" s="333"/>
      <c r="C48" s="374"/>
      <c r="D48" s="363"/>
      <c r="E48" s="363"/>
      <c r="F48" s="363"/>
      <c r="G48" s="363"/>
      <c r="H48" s="362"/>
      <c r="I48" s="375"/>
      <c r="J48" s="363"/>
      <c r="K48" s="363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78"/>
      <c r="X48" s="363"/>
    </row>
    <row r="49" spans="1:24" s="360" customFormat="1" ht="12.75">
      <c r="A49" s="373">
        <v>20</v>
      </c>
      <c r="B49" s="332" t="s">
        <v>188</v>
      </c>
      <c r="C49" s="374"/>
      <c r="D49" s="363"/>
      <c r="E49" s="363"/>
      <c r="F49" s="363"/>
      <c r="G49" s="363"/>
      <c r="H49" s="362"/>
      <c r="I49" s="375"/>
      <c r="J49" s="363"/>
      <c r="K49" s="363"/>
      <c r="L49" s="372">
        <f>IF(L45="","",L45)</f>
        <v>-21585.95248294925</v>
      </c>
      <c r="M49" s="369"/>
      <c r="N49" s="372">
        <f>IF(L49="","",IF(N45="",L49,L49+N45))</f>
        <v>-42141.884365898506</v>
      </c>
      <c r="O49" s="369"/>
      <c r="P49" s="372">
        <f>IF(N49="","",IF(P45="",N49,N49+P45))</f>
        <v>-61636.89503084776</v>
      </c>
      <c r="Q49" s="369"/>
      <c r="R49" s="372">
        <f>IF(P49="","",IF(R45="",P49,P49+R45))</f>
        <v>-80039.156841257</v>
      </c>
      <c r="S49" s="369"/>
      <c r="T49" s="372">
        <f>IF(R49="","",IF(T45="",R49,R49+T45))</f>
        <v>-97315.88733149006</v>
      </c>
      <c r="U49" s="369"/>
      <c r="V49" s="372">
        <f>IF(T49="","",IF(V45="",T49,T49+V45))</f>
        <v>-113433.32056194163</v>
      </c>
      <c r="W49" s="378"/>
      <c r="X49" s="363"/>
    </row>
    <row r="50" spans="1:24" s="360" customFormat="1" ht="12.75">
      <c r="A50" s="373">
        <v>21</v>
      </c>
      <c r="B50" s="332" t="s">
        <v>189</v>
      </c>
      <c r="C50" s="374"/>
      <c r="D50" s="363"/>
      <c r="E50" s="363"/>
      <c r="F50" s="363"/>
      <c r="G50" s="363"/>
      <c r="H50" s="362"/>
      <c r="I50" s="375"/>
      <c r="J50" s="363"/>
      <c r="K50" s="363"/>
      <c r="L50" s="372">
        <f>IF(L46="","",L46)</f>
        <v>7754.06188203794</v>
      </c>
      <c r="M50" s="369"/>
      <c r="N50" s="372">
        <f>IF(L50="","",IF(N46="",L50,L50+N46))</f>
        <v>16130.87571873794</v>
      </c>
      <c r="O50" s="369"/>
      <c r="P50" s="372">
        <f>IF(N50="","",IF(P46="",N50,N50+P46))</f>
        <v>25180.456586447763</v>
      </c>
      <c r="Q50" s="369"/>
      <c r="R50" s="372">
        <f>IF(P50="","",IF(R46="",P50,P50+R46))</f>
        <v>34956.836422230495</v>
      </c>
      <c r="S50" s="369"/>
      <c r="T50" s="372">
        <f>IF(R50="","",IF(T46="",R50,R50+T46))</f>
        <v>45518.38662999023</v>
      </c>
      <c r="U50" s="369"/>
      <c r="V50" s="372">
        <f>IF(T50="","",IF(V46="",T50,T50+V46))</f>
        <v>56928.1665960628</v>
      </c>
      <c r="W50" s="378"/>
      <c r="X50" s="363"/>
    </row>
    <row r="51" spans="1:24" s="360" customFormat="1" ht="13.5" thickBot="1">
      <c r="A51" s="373">
        <v>22</v>
      </c>
      <c r="B51" s="333" t="s">
        <v>190</v>
      </c>
      <c r="C51" s="374"/>
      <c r="D51" s="363"/>
      <c r="E51" s="363"/>
      <c r="F51" s="363"/>
      <c r="G51" s="363"/>
      <c r="H51" s="362"/>
      <c r="I51" s="375"/>
      <c r="J51" s="363"/>
      <c r="K51" s="363"/>
      <c r="L51" s="376">
        <f>IF(SUM(L49:L50)=0,"",SUM(L49:L50))</f>
        <v>-13831.89060091131</v>
      </c>
      <c r="M51" s="377"/>
      <c r="N51" s="376">
        <f>IF(SUM(N49:N50)=0,"",SUM(N49:N50))</f>
        <v>-26011.00864716057</v>
      </c>
      <c r="O51" s="377"/>
      <c r="P51" s="376">
        <f>IF(SUM(P49:P50)=0,"",SUM(P49:P50))</f>
        <v>-36456.438444399995</v>
      </c>
      <c r="Q51" s="377"/>
      <c r="R51" s="376">
        <f>IF(SUM(R49:R50)=0,"",SUM(R49:R50))</f>
        <v>-45082.32041902651</v>
      </c>
      <c r="S51" s="377"/>
      <c r="T51" s="376">
        <f>IF(SUM(T49:T50)=0,"",SUM(T49:T50))</f>
        <v>-51797.50070149983</v>
      </c>
      <c r="U51" s="377"/>
      <c r="V51" s="376">
        <f>IF(SUM(V49:V50)=0,"",SUM(V49:V50))</f>
        <v>-56505.153965878824</v>
      </c>
      <c r="W51" s="378"/>
      <c r="X51" s="363"/>
    </row>
    <row r="52" spans="1:24" s="360" customFormat="1" ht="12.75">
      <c r="A52" s="373"/>
      <c r="B52" s="333"/>
      <c r="C52" s="374"/>
      <c r="D52" s="363"/>
      <c r="E52" s="363"/>
      <c r="F52" s="363"/>
      <c r="G52" s="363"/>
      <c r="H52" s="362"/>
      <c r="I52" s="375"/>
      <c r="J52" s="363"/>
      <c r="K52" s="363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8"/>
      <c r="X52" s="363"/>
    </row>
    <row r="53" spans="1:24" s="360" customFormat="1" ht="12.75">
      <c r="A53" s="373">
        <v>23</v>
      </c>
      <c r="B53" s="333" t="s">
        <v>191</v>
      </c>
      <c r="C53" s="374"/>
      <c r="D53" s="363"/>
      <c r="E53" s="363"/>
      <c r="F53" s="363"/>
      <c r="G53" s="363"/>
      <c r="H53" s="362"/>
      <c r="I53" s="375"/>
      <c r="J53" s="363"/>
      <c r="K53" s="363"/>
      <c r="L53" s="372">
        <f>IF(L34="","",L34)</f>
        <v>34334.020000000004</v>
      </c>
      <c r="M53" s="377"/>
      <c r="N53" s="372">
        <f>IF(N34="","",N34)</f>
        <v>35364.0406</v>
      </c>
      <c r="O53" s="377"/>
      <c r="P53" s="372">
        <f>IF(P34="","",P34)</f>
        <v>36424.961818</v>
      </c>
      <c r="Q53" s="377"/>
      <c r="R53" s="372">
        <f>IF(R34="","",R34)</f>
        <v>37517.71067254001</v>
      </c>
      <c r="S53" s="377"/>
      <c r="T53" s="372">
        <f>IF(T34="","",T34)</f>
        <v>38643.241992716205</v>
      </c>
      <c r="U53" s="377"/>
      <c r="V53" s="372">
        <f>IF(V34="","",V34)</f>
        <v>39802.53925249769</v>
      </c>
      <c r="W53" s="378"/>
      <c r="X53" s="363"/>
    </row>
    <row r="54" spans="1:24" s="360" customFormat="1" ht="13.5" thickBot="1">
      <c r="A54" s="373">
        <v>24</v>
      </c>
      <c r="B54" s="332" t="s">
        <v>192</v>
      </c>
      <c r="C54" s="374"/>
      <c r="D54" s="363"/>
      <c r="E54" s="363"/>
      <c r="F54" s="363"/>
      <c r="G54" s="387"/>
      <c r="H54" s="388">
        <f>IF(MASTER!V56="","",MASTER!V56)</f>
      </c>
      <c r="I54" s="375"/>
      <c r="J54" s="363"/>
      <c r="K54" s="363"/>
      <c r="L54" s="413"/>
      <c r="M54" s="389"/>
      <c r="N54" s="413"/>
      <c r="O54" s="389"/>
      <c r="P54" s="413"/>
      <c r="Q54" s="389"/>
      <c r="R54" s="413">
        <f>IF($H$54="","",$H$54)</f>
      </c>
      <c r="S54" s="389"/>
      <c r="T54" s="413">
        <f>IF($H$54="","",$H$54)</f>
      </c>
      <c r="U54" s="389"/>
      <c r="V54" s="413">
        <f>IF($H$54="","",$H$54)</f>
      </c>
      <c r="W54" s="378"/>
      <c r="X54" s="363"/>
    </row>
    <row r="55" spans="1:24" s="360" customFormat="1" ht="13.5" thickBot="1">
      <c r="A55" s="373">
        <v>25</v>
      </c>
      <c r="B55" s="333" t="s">
        <v>193</v>
      </c>
      <c r="C55" s="374"/>
      <c r="D55" s="363"/>
      <c r="E55" s="363"/>
      <c r="F55" s="363"/>
      <c r="G55" s="363"/>
      <c r="H55" s="362"/>
      <c r="I55" s="375"/>
      <c r="J55" s="363"/>
      <c r="K55" s="363"/>
      <c r="L55" s="390">
        <f>IF(OR(L53="",L54=""),"",L53/L54)</f>
      </c>
      <c r="M55" s="377"/>
      <c r="N55" s="390">
        <f>IF(OR(N53="",N54=""),"",N53/N54)</f>
      </c>
      <c r="O55" s="377"/>
      <c r="P55" s="390">
        <f>IF(OR(P53="",P54=""),"",P53/P54)</f>
      </c>
      <c r="Q55" s="377"/>
      <c r="R55" s="390">
        <f>IF(OR(R53="",R54=""),"",R53/R54)</f>
      </c>
      <c r="S55" s="377"/>
      <c r="T55" s="390">
        <f>IF(OR(T53="",T54=""),"",T53/T54)</f>
      </c>
      <c r="U55" s="377"/>
      <c r="V55" s="390">
        <f>IF(OR(V53="",V54=""),"",V53/V54)</f>
      </c>
      <c r="W55" s="378"/>
      <c r="X55" s="363"/>
    </row>
    <row r="56" spans="1:24" s="360" customFormat="1" ht="12.75">
      <c r="A56" s="373">
        <v>26</v>
      </c>
      <c r="B56" s="332" t="s">
        <v>194</v>
      </c>
      <c r="C56" s="374"/>
      <c r="D56" s="363"/>
      <c r="E56" s="363"/>
      <c r="F56" s="363"/>
      <c r="G56" s="363"/>
      <c r="H56" s="362"/>
      <c r="I56" s="375"/>
      <c r="J56" s="363"/>
      <c r="K56" s="363"/>
      <c r="L56" s="372">
        <f>IF($R$5="","",$R$5)</f>
        <v>625000</v>
      </c>
      <c r="M56" s="377"/>
      <c r="N56" s="372">
        <f>IF($R$5="","",$R$5)</f>
        <v>625000</v>
      </c>
      <c r="O56" s="377"/>
      <c r="P56" s="372">
        <f>IF($R$5="","",$R$5)</f>
        <v>625000</v>
      </c>
      <c r="Q56" s="377"/>
      <c r="R56" s="372">
        <f>IF($R$5="","",$R$5)</f>
        <v>625000</v>
      </c>
      <c r="S56" s="377"/>
      <c r="T56" s="372">
        <f>IF($R$5="","",$R$5)</f>
        <v>625000</v>
      </c>
      <c r="U56" s="377"/>
      <c r="V56" s="372">
        <f>IF($R$5="","",$R$5)</f>
        <v>625000</v>
      </c>
      <c r="W56" s="378"/>
      <c r="X56" s="363"/>
    </row>
    <row r="57" spans="1:24" s="360" customFormat="1" ht="13.5" thickBot="1">
      <c r="A57" s="373">
        <v>27</v>
      </c>
      <c r="B57" s="333" t="s">
        <v>197</v>
      </c>
      <c r="C57" s="374"/>
      <c r="D57" s="363"/>
      <c r="E57" s="363"/>
      <c r="F57" s="363"/>
      <c r="G57" s="363"/>
      <c r="H57" s="362"/>
      <c r="I57" s="375"/>
      <c r="J57" s="363"/>
      <c r="K57" s="363"/>
      <c r="L57" s="390">
        <f>IF(L55="","",IF(L56="",L55,L55-L56))</f>
      </c>
      <c r="M57" s="377"/>
      <c r="N57" s="390">
        <f>IF(N55="","",IF(N56="",N55,N55-N56))</f>
      </c>
      <c r="O57" s="377"/>
      <c r="P57" s="390">
        <f>IF(P55="","",IF(P56="",P55,P55-P56))</f>
      </c>
      <c r="Q57" s="377"/>
      <c r="R57" s="390">
        <f>IF(R55="","",IF(R56="",R55,R55-R56))</f>
      </c>
      <c r="S57" s="377"/>
      <c r="T57" s="390">
        <f>IF(T55="","",IF(T56="",T55,T55-T56))</f>
      </c>
      <c r="U57" s="377"/>
      <c r="V57" s="390">
        <f>IF(V55="","",IF(V56="",V55,V55-V56))</f>
      </c>
      <c r="W57" s="378"/>
      <c r="X57" s="363"/>
    </row>
    <row r="58" spans="1:24" s="360" customFormat="1" ht="12.75">
      <c r="A58" s="373">
        <v>28</v>
      </c>
      <c r="B58" s="332" t="s">
        <v>195</v>
      </c>
      <c r="C58" s="374"/>
      <c r="D58" s="363"/>
      <c r="E58" s="363"/>
      <c r="F58" s="363"/>
      <c r="G58" s="363"/>
      <c r="H58" s="362"/>
      <c r="I58" s="375"/>
      <c r="J58" s="363"/>
      <c r="K58" s="363"/>
      <c r="L58" s="372">
        <f>IF(L51="","",L51)</f>
        <v>-13831.89060091131</v>
      </c>
      <c r="M58" s="377"/>
      <c r="N58" s="372">
        <f>IF(N51="","",N51)</f>
        <v>-26011.00864716057</v>
      </c>
      <c r="O58" s="377"/>
      <c r="P58" s="372">
        <f>IF(P51="","",P51)</f>
        <v>-36456.438444399995</v>
      </c>
      <c r="Q58" s="377"/>
      <c r="R58" s="372">
        <f>IF(R51="","",R51)</f>
        <v>-45082.32041902651</v>
      </c>
      <c r="S58" s="377"/>
      <c r="T58" s="372">
        <f>IF(T51="","",T51)</f>
        <v>-51797.50070149983</v>
      </c>
      <c r="U58" s="377"/>
      <c r="V58" s="372">
        <f>IF(V51="","",V51)</f>
        <v>-56505.153965878824</v>
      </c>
      <c r="W58" s="378"/>
      <c r="X58" s="363"/>
    </row>
    <row r="59" spans="1:24" s="360" customFormat="1" ht="13.5" thickBot="1">
      <c r="A59" s="373">
        <v>29</v>
      </c>
      <c r="B59" s="333" t="s">
        <v>196</v>
      </c>
      <c r="C59" s="374"/>
      <c r="D59" s="363"/>
      <c r="E59" s="363"/>
      <c r="F59" s="363"/>
      <c r="G59" s="363"/>
      <c r="H59" s="362"/>
      <c r="I59" s="375"/>
      <c r="J59" s="363"/>
      <c r="K59" s="363"/>
      <c r="L59" s="390">
        <f>IF(L57="","",SUM(L57:L58))</f>
      </c>
      <c r="M59" s="377"/>
      <c r="N59" s="390">
        <f>IF(N57="","",SUM(N57:N58))</f>
      </c>
      <c r="O59" s="377"/>
      <c r="P59" s="390">
        <f>IF(P57="","",SUM(P57:P58))</f>
      </c>
      <c r="Q59" s="377"/>
      <c r="R59" s="390">
        <f>IF(R57="","",SUM(R57:R58))</f>
      </c>
      <c r="S59" s="377"/>
      <c r="T59" s="390">
        <f>IF(T57="","",SUM(T57:T58))</f>
      </c>
      <c r="U59" s="377"/>
      <c r="V59" s="390">
        <f>IF(V57="","",SUM(V57:V58))</f>
      </c>
      <c r="W59" s="378"/>
      <c r="X59" s="363"/>
    </row>
    <row r="60" spans="1:24" s="330" customFormat="1" ht="13.5" thickBot="1">
      <c r="A60" s="379"/>
      <c r="B60" s="391"/>
      <c r="C60" s="392"/>
      <c r="D60" s="380"/>
      <c r="E60" s="380"/>
      <c r="F60" s="380"/>
      <c r="G60" s="380"/>
      <c r="H60" s="13"/>
      <c r="I60" s="99"/>
      <c r="J60" s="380"/>
      <c r="K60" s="380"/>
      <c r="L60" s="14"/>
      <c r="M60" s="14"/>
      <c r="N60" s="14"/>
      <c r="O60" s="380"/>
      <c r="P60" s="380"/>
      <c r="Q60" s="380"/>
      <c r="R60" s="380"/>
      <c r="S60" s="380"/>
      <c r="T60" s="223"/>
      <c r="U60" s="223"/>
      <c r="V60" s="223"/>
      <c r="W60" s="224"/>
      <c r="X60" s="8"/>
    </row>
    <row r="61" spans="1:23" ht="12.75" customHeight="1">
      <c r="A61" s="762" t="s">
        <v>338</v>
      </c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</row>
    <row r="62" spans="1:23" ht="12.75" customHeight="1">
      <c r="A62" s="761" t="s">
        <v>69</v>
      </c>
      <c r="B62" s="761"/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</row>
    <row r="63" spans="1:23" ht="15" customHeight="1">
      <c r="A63" s="743" t="s">
        <v>141</v>
      </c>
      <c r="B63" s="743"/>
      <c r="C63" s="381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</row>
    <row r="64" spans="1:23" ht="1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</row>
    <row r="65" spans="1:23" ht="15" customHeight="1">
      <c r="A65" s="647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</row>
    <row r="66" spans="1:23" ht="15" customHeight="1">
      <c r="A66" s="647"/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</row>
    <row r="67" spans="1:23" ht="15" customHeight="1">
      <c r="A67" s="753"/>
      <c r="B67" s="753"/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</row>
    <row r="68" spans="1:23" ht="15" customHeight="1">
      <c r="A68" s="647"/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</row>
    <row r="69" spans="1:23" ht="15" customHeight="1">
      <c r="A69" s="647"/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</row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 password="D3AD" sheet="1" objects="1" scenarios="1" selectLockedCells="1"/>
  <mergeCells count="32">
    <mergeCell ref="A1:W1"/>
    <mergeCell ref="A4:H4"/>
    <mergeCell ref="D5:H5"/>
    <mergeCell ref="D6:H6"/>
    <mergeCell ref="I4:Q4"/>
    <mergeCell ref="A2:W2"/>
    <mergeCell ref="R4:W4"/>
    <mergeCell ref="T9:W9"/>
    <mergeCell ref="T8:V8"/>
    <mergeCell ref="T7:V7"/>
    <mergeCell ref="D9:H9"/>
    <mergeCell ref="A3:W3"/>
    <mergeCell ref="T5:V5"/>
    <mergeCell ref="T6:V6"/>
    <mergeCell ref="D7:H7"/>
    <mergeCell ref="D8:H8"/>
    <mergeCell ref="I10:W10"/>
    <mergeCell ref="A69:W69"/>
    <mergeCell ref="A16:H16"/>
    <mergeCell ref="A66:W66"/>
    <mergeCell ref="A67:W67"/>
    <mergeCell ref="A68:W68"/>
    <mergeCell ref="A65:W65"/>
    <mergeCell ref="A62:W62"/>
    <mergeCell ref="A61:W61"/>
    <mergeCell ref="B24:G24"/>
    <mergeCell ref="A64:W64"/>
    <mergeCell ref="A63:B63"/>
    <mergeCell ref="D63:W63"/>
    <mergeCell ref="D13:H13"/>
    <mergeCell ref="D14:H14"/>
    <mergeCell ref="D15:H15"/>
  </mergeCells>
  <printOptions horizontalCentered="1"/>
  <pageMargins left="0.25" right="0.25" top="0.25" bottom="0.25" header="0.25" footer="0.25"/>
  <pageSetup fitToHeight="1" fitToWidth="1" horizontalDpi="300" verticalDpi="300" orientation="portrait" scale="67"/>
  <headerFooter alignWithMargins="0">
    <oddHeader>&amp;C&amp;"Arial,Bold"CONFIDENTIAL&amp;R&amp;"Arial,Italic"&amp;A</oddHeader>
    <oddFooter>&amp;C&amp;F
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ASTER">
    <pageSetUpPr fitToPage="1"/>
  </sheetPr>
  <dimension ref="A1:AA76"/>
  <sheetViews>
    <sheetView showGridLines="0" showRowColHeaders="0" zoomScale="25" zoomScaleNormal="25" workbookViewId="0" topLeftCell="A1">
      <selection activeCell="A1" sqref="A1:Y1"/>
    </sheetView>
  </sheetViews>
  <sheetFormatPr defaultColWidth="9.140625" defaultRowHeight="12.75"/>
  <cols>
    <col min="1" max="1" width="3.28125" style="102" customWidth="1"/>
    <col min="2" max="2" width="13.140625" style="102" customWidth="1"/>
    <col min="3" max="3" width="3.28125" style="102" customWidth="1"/>
    <col min="4" max="4" width="9.7109375" style="102" customWidth="1"/>
    <col min="5" max="5" width="1.421875" style="102" customWidth="1"/>
    <col min="6" max="6" width="10.421875" style="102" customWidth="1"/>
    <col min="7" max="7" width="6.28125" style="102" customWidth="1"/>
    <col min="8" max="8" width="12.8515625" style="102" customWidth="1"/>
    <col min="9" max="9" width="3.00390625" style="102" customWidth="1"/>
    <col min="10" max="10" width="4.7109375" style="102" customWidth="1"/>
    <col min="11" max="11" width="2.8515625" style="102" customWidth="1"/>
    <col min="12" max="12" width="11.28125" style="102" customWidth="1"/>
    <col min="13" max="13" width="0.85546875" style="102" customWidth="1"/>
    <col min="14" max="14" width="12.7109375" style="102" customWidth="1"/>
    <col min="15" max="16" width="0.71875" style="102" customWidth="1"/>
    <col min="17" max="17" width="2.421875" style="102" customWidth="1"/>
    <col min="18" max="18" width="9.7109375" style="102" customWidth="1"/>
    <col min="19" max="19" width="0.85546875" style="102" customWidth="1"/>
    <col min="20" max="20" width="11.7109375" style="102" customWidth="1"/>
    <col min="21" max="21" width="0.85546875" style="102" customWidth="1"/>
    <col min="22" max="22" width="11.00390625" style="102" customWidth="1"/>
    <col min="23" max="23" width="0.85546875" style="102" customWidth="1"/>
    <col min="24" max="24" width="11.7109375" style="102" customWidth="1"/>
    <col min="25" max="25" width="0.85546875" style="102" customWidth="1"/>
    <col min="26" max="16384" width="9.140625" style="102" customWidth="1"/>
  </cols>
  <sheetData>
    <row r="1" spans="1:25" ht="18">
      <c r="A1" s="714" t="s">
        <v>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18">
      <c r="A2" s="714" t="s">
        <v>199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5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ht="13.5" thickBot="1">
      <c r="A4" s="715" t="s">
        <v>0</v>
      </c>
      <c r="B4" s="715"/>
      <c r="C4" s="715"/>
      <c r="D4" s="715"/>
      <c r="E4" s="715"/>
      <c r="F4" s="715"/>
      <c r="G4" s="715"/>
      <c r="H4" s="715"/>
      <c r="I4" s="715" t="s">
        <v>12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9" t="s">
        <v>200</v>
      </c>
      <c r="U4" s="720"/>
      <c r="V4" s="720"/>
      <c r="W4" s="720"/>
      <c r="X4" s="720"/>
      <c r="Y4" s="720"/>
    </row>
    <row r="5" spans="1:25" s="107" customFormat="1" ht="13.5" customHeight="1">
      <c r="A5" s="197" t="s">
        <v>114</v>
      </c>
      <c r="B5" s="103" t="s">
        <v>2</v>
      </c>
      <c r="C5" s="103"/>
      <c r="D5" s="716"/>
      <c r="E5" s="716"/>
      <c r="F5" s="716"/>
      <c r="G5" s="716"/>
      <c r="H5" s="717"/>
      <c r="I5" s="104" t="s">
        <v>83</v>
      </c>
      <c r="J5" s="105" t="s">
        <v>75</v>
      </c>
      <c r="K5" s="105"/>
      <c r="L5" s="106"/>
      <c r="M5" s="106"/>
      <c r="N5" s="106"/>
      <c r="O5" s="106"/>
      <c r="P5" s="106"/>
      <c r="Q5" s="106"/>
      <c r="R5" s="106"/>
      <c r="S5" s="106"/>
      <c r="T5" s="18">
        <v>625000</v>
      </c>
      <c r="U5" s="106"/>
      <c r="V5" s="709" t="s">
        <v>134</v>
      </c>
      <c r="W5" s="709"/>
      <c r="X5" s="709"/>
      <c r="Y5" s="39"/>
    </row>
    <row r="6" spans="1:25" s="107" customFormat="1" ht="13.5" customHeight="1">
      <c r="A6" s="113" t="s">
        <v>115</v>
      </c>
      <c r="B6" s="108" t="s">
        <v>1</v>
      </c>
      <c r="C6" s="108"/>
      <c r="D6" s="692"/>
      <c r="E6" s="692"/>
      <c r="F6" s="692"/>
      <c r="G6" s="692"/>
      <c r="H6" s="693"/>
      <c r="I6" s="109" t="s">
        <v>84</v>
      </c>
      <c r="J6" s="110"/>
      <c r="K6" s="111" t="s">
        <v>14</v>
      </c>
      <c r="L6" s="112" t="s">
        <v>73</v>
      </c>
      <c r="M6" s="112"/>
      <c r="N6" s="112"/>
      <c r="O6" s="112"/>
      <c r="P6" s="112"/>
      <c r="Q6" s="112"/>
      <c r="R6" s="110" t="s">
        <v>14</v>
      </c>
      <c r="S6" s="110"/>
      <c r="T6" s="19">
        <f>IF(L13="","",SUM(L13:L15))</f>
        <v>625000</v>
      </c>
      <c r="U6" s="112"/>
      <c r="V6" s="710">
        <f>IF(OR(T5="",F10=""),"",T5/F10)</f>
      </c>
      <c r="W6" s="710"/>
      <c r="X6" s="710"/>
      <c r="Y6" s="38"/>
    </row>
    <row r="7" spans="1:25" s="107" customFormat="1" ht="13.5" customHeight="1">
      <c r="A7" s="113" t="s">
        <v>116</v>
      </c>
      <c r="B7" s="108" t="s">
        <v>3</v>
      </c>
      <c r="C7" s="108"/>
      <c r="D7" s="692"/>
      <c r="E7" s="692"/>
      <c r="F7" s="692"/>
      <c r="G7" s="692"/>
      <c r="H7" s="693"/>
      <c r="I7" s="109" t="s">
        <v>85</v>
      </c>
      <c r="J7" s="110"/>
      <c r="K7" s="111" t="s">
        <v>13</v>
      </c>
      <c r="L7" s="112" t="s">
        <v>45</v>
      </c>
      <c r="M7" s="112" t="s">
        <v>47</v>
      </c>
      <c r="N7" s="20">
        <v>0.02</v>
      </c>
      <c r="O7" s="114" t="s">
        <v>23</v>
      </c>
      <c r="P7" s="114"/>
      <c r="Q7" s="112"/>
      <c r="R7" s="110" t="s">
        <v>13</v>
      </c>
      <c r="S7" s="110"/>
      <c r="T7" s="19">
        <f>IF(OR(N7="",T6=""),"",T6*N7)</f>
        <v>12500</v>
      </c>
      <c r="U7" s="112"/>
      <c r="V7" s="713" t="s">
        <v>135</v>
      </c>
      <c r="W7" s="713"/>
      <c r="X7" s="713"/>
      <c r="Y7" s="40"/>
    </row>
    <row r="8" spans="1:25" s="107" customFormat="1" ht="13.5" customHeight="1" thickBot="1">
      <c r="A8" s="113"/>
      <c r="B8" s="108"/>
      <c r="C8" s="108"/>
      <c r="D8" s="692"/>
      <c r="E8" s="692"/>
      <c r="F8" s="692"/>
      <c r="G8" s="692"/>
      <c r="H8" s="693"/>
      <c r="I8" s="109" t="s">
        <v>86</v>
      </c>
      <c r="J8" s="110"/>
      <c r="K8" s="111" t="s">
        <v>13</v>
      </c>
      <c r="L8" s="112" t="s">
        <v>46</v>
      </c>
      <c r="M8" s="112"/>
      <c r="N8" s="112"/>
      <c r="O8" s="112"/>
      <c r="P8" s="112"/>
      <c r="Q8" s="112"/>
      <c r="R8" s="110" t="s">
        <v>13</v>
      </c>
      <c r="S8" s="110"/>
      <c r="T8" s="21">
        <v>40000</v>
      </c>
      <c r="U8" s="112"/>
      <c r="V8" s="710">
        <f>IF(OR(T5="",H10=""),"",T5/H10)</f>
      </c>
      <c r="W8" s="710"/>
      <c r="X8" s="710"/>
      <c r="Y8" s="38"/>
    </row>
    <row r="9" spans="1:25" s="107" customFormat="1" ht="13.5" customHeight="1" thickBot="1" thickTop="1">
      <c r="A9" s="113"/>
      <c r="B9" s="108" t="s">
        <v>4</v>
      </c>
      <c r="C9" s="108"/>
      <c r="D9" s="692"/>
      <c r="E9" s="692"/>
      <c r="F9" s="692"/>
      <c r="G9" s="692"/>
      <c r="H9" s="693"/>
      <c r="I9" s="115" t="s">
        <v>87</v>
      </c>
      <c r="J9" s="116"/>
      <c r="K9" s="117" t="s">
        <v>15</v>
      </c>
      <c r="L9" s="118" t="s">
        <v>132</v>
      </c>
      <c r="M9" s="118"/>
      <c r="N9" s="118"/>
      <c r="O9" s="118"/>
      <c r="P9" s="118"/>
      <c r="Q9" s="118"/>
      <c r="R9" s="119" t="s">
        <v>15</v>
      </c>
      <c r="S9" s="119"/>
      <c r="T9" s="22">
        <f>IF(T5="","",IF(T6="",IF(N7="",T5+T8,T5+T7+T8),IF(N7="",T5-T6+T8,T5-T6+T7+T8)))</f>
        <v>52500</v>
      </c>
      <c r="U9" s="118"/>
      <c r="V9" s="711"/>
      <c r="W9" s="711"/>
      <c r="X9" s="711"/>
      <c r="Y9" s="712"/>
    </row>
    <row r="10" spans="1:25" s="107" customFormat="1" ht="13.5" customHeight="1" thickBot="1">
      <c r="A10" s="113" t="s">
        <v>117</v>
      </c>
      <c r="B10" s="108" t="s">
        <v>72</v>
      </c>
      <c r="C10" s="108"/>
      <c r="D10" s="120"/>
      <c r="E10" s="121" t="s">
        <v>74</v>
      </c>
      <c r="F10" s="72"/>
      <c r="G10" s="122" t="s">
        <v>5</v>
      </c>
      <c r="H10" s="73"/>
      <c r="I10" s="706" t="s">
        <v>16</v>
      </c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</row>
    <row r="11" spans="1:25" s="107" customFormat="1" ht="13.5" customHeight="1">
      <c r="A11" s="113" t="s">
        <v>118</v>
      </c>
      <c r="B11" s="108" t="s">
        <v>6</v>
      </c>
      <c r="C11" s="108"/>
      <c r="D11" s="23"/>
      <c r="E11" s="108"/>
      <c r="F11" s="108"/>
      <c r="G11" s="123"/>
      <c r="H11" s="124"/>
      <c r="I11" s="125"/>
      <c r="J11" s="126"/>
      <c r="K11" s="126" t="s">
        <v>108</v>
      </c>
      <c r="L11" s="127" t="s">
        <v>109</v>
      </c>
      <c r="M11" s="127"/>
      <c r="N11" s="127" t="s">
        <v>110</v>
      </c>
      <c r="O11" s="127"/>
      <c r="P11" s="127"/>
      <c r="Q11" s="127"/>
      <c r="R11" s="127" t="s">
        <v>111</v>
      </c>
      <c r="S11" s="127"/>
      <c r="T11" s="127" t="s">
        <v>112</v>
      </c>
      <c r="U11" s="127"/>
      <c r="V11" s="127" t="s">
        <v>113</v>
      </c>
      <c r="W11" s="127"/>
      <c r="X11" s="127" t="s">
        <v>131</v>
      </c>
      <c r="Y11" s="128"/>
    </row>
    <row r="12" spans="1:25" s="107" customFormat="1" ht="12.75">
      <c r="A12" s="113"/>
      <c r="B12" s="123" t="s">
        <v>48</v>
      </c>
      <c r="C12" s="123"/>
      <c r="D12" s="23"/>
      <c r="E12" s="108"/>
      <c r="F12" s="108"/>
      <c r="G12" s="123" t="s">
        <v>11</v>
      </c>
      <c r="H12" s="24"/>
      <c r="I12" s="129"/>
      <c r="J12" s="26"/>
      <c r="K12" s="130" t="s">
        <v>139</v>
      </c>
      <c r="L12" s="130" t="s">
        <v>90</v>
      </c>
      <c r="M12" s="130"/>
      <c r="N12" s="130" t="s">
        <v>91</v>
      </c>
      <c r="O12" s="130"/>
      <c r="P12" s="130"/>
      <c r="Q12" s="130"/>
      <c r="R12" s="130" t="s">
        <v>92</v>
      </c>
      <c r="S12" s="130"/>
      <c r="T12" s="130" t="s">
        <v>93</v>
      </c>
      <c r="U12" s="130"/>
      <c r="V12" s="130" t="s">
        <v>136</v>
      </c>
      <c r="W12" s="130"/>
      <c r="X12" s="130" t="s">
        <v>53</v>
      </c>
      <c r="Y12" s="131"/>
    </row>
    <row r="13" spans="1:25" s="107" customFormat="1" ht="13.5" customHeight="1">
      <c r="A13" s="113" t="s">
        <v>119</v>
      </c>
      <c r="B13" s="108" t="s">
        <v>7</v>
      </c>
      <c r="C13" s="108"/>
      <c r="D13" s="704"/>
      <c r="E13" s="704"/>
      <c r="F13" s="704"/>
      <c r="G13" s="704"/>
      <c r="H13" s="705"/>
      <c r="I13" s="132" t="s">
        <v>105</v>
      </c>
      <c r="J13" s="130" t="s">
        <v>17</v>
      </c>
      <c r="K13" s="215" t="b">
        <v>0</v>
      </c>
      <c r="L13" s="25">
        <f>T5*0.75</f>
        <v>468750</v>
      </c>
      <c r="M13" s="26"/>
      <c r="N13" s="27">
        <f>IF(K13,IF(OR(L13="",R13="",T13=""),"",L13*T13/R13),IF(OR(L13="",R13="",T13="",V13=""),"",ABS(PMT(T13/R13,R13*V13,L13))))</f>
        <v>3540.603573226433</v>
      </c>
      <c r="O13" s="27"/>
      <c r="P13" s="62"/>
      <c r="Q13" s="69"/>
      <c r="R13" s="28">
        <v>12</v>
      </c>
      <c r="S13" s="26"/>
      <c r="T13" s="29">
        <v>0.0775</v>
      </c>
      <c r="U13" s="26"/>
      <c r="V13" s="30">
        <v>25</v>
      </c>
      <c r="W13" s="26"/>
      <c r="X13" s="30">
        <v>25</v>
      </c>
      <c r="Y13" s="36"/>
    </row>
    <row r="14" spans="1:25" s="107" customFormat="1" ht="13.5" customHeight="1">
      <c r="A14" s="113"/>
      <c r="B14" s="108" t="s">
        <v>89</v>
      </c>
      <c r="C14" s="108"/>
      <c r="D14" s="692"/>
      <c r="E14" s="692"/>
      <c r="F14" s="692"/>
      <c r="G14" s="692"/>
      <c r="H14" s="693"/>
      <c r="I14" s="132" t="s">
        <v>106</v>
      </c>
      <c r="J14" s="130" t="s">
        <v>18</v>
      </c>
      <c r="K14" s="215" t="b">
        <v>0</v>
      </c>
      <c r="L14" s="25">
        <f>T5*0.25</f>
        <v>156250</v>
      </c>
      <c r="M14" s="26"/>
      <c r="N14" s="27">
        <f>IF(K14,IF(OR(L14="",R14="",T14=""),"",L14*T14/R14),IF(OR(L14="",R14="",T14="",V14=""),"",ABS(PMT(T14/R14,R14*V14,L14))))</f>
        <v>1119.394133686005</v>
      </c>
      <c r="O14" s="68"/>
      <c r="P14" s="62"/>
      <c r="Q14" s="70"/>
      <c r="R14" s="28">
        <v>12</v>
      </c>
      <c r="S14" s="26"/>
      <c r="T14" s="29">
        <v>0.0775</v>
      </c>
      <c r="U14" s="26"/>
      <c r="V14" s="30">
        <v>30</v>
      </c>
      <c r="W14" s="26"/>
      <c r="X14" s="30">
        <v>25</v>
      </c>
      <c r="Y14" s="36"/>
    </row>
    <row r="15" spans="1:25" s="107" customFormat="1" ht="13.5" thickBot="1">
      <c r="A15" s="113" t="s">
        <v>120</v>
      </c>
      <c r="B15" s="108" t="s">
        <v>9</v>
      </c>
      <c r="C15" s="108"/>
      <c r="D15" s="692"/>
      <c r="E15" s="692"/>
      <c r="F15" s="692"/>
      <c r="G15" s="692"/>
      <c r="H15" s="693"/>
      <c r="I15" s="133" t="s">
        <v>107</v>
      </c>
      <c r="J15" s="134" t="s">
        <v>19</v>
      </c>
      <c r="K15" s="216" t="b">
        <v>0</v>
      </c>
      <c r="L15" s="31"/>
      <c r="M15" s="32"/>
      <c r="N15" s="27">
        <f>IF(K15,IF(OR(L15="",R15="",T15=""),"",L15*T15/R15),IF(OR(L15="",R15="",T15="",V15=""),"",ABS(PMT(T15/R15,R15*V15,L15))))</f>
      </c>
      <c r="O15" s="63"/>
      <c r="P15" s="63"/>
      <c r="Q15" s="32"/>
      <c r="R15" s="33"/>
      <c r="S15" s="32"/>
      <c r="T15" s="34"/>
      <c r="U15" s="32"/>
      <c r="V15" s="35"/>
      <c r="W15" s="32"/>
      <c r="X15" s="35"/>
      <c r="Y15" s="37"/>
    </row>
    <row r="16" spans="1:25" s="107" customFormat="1" ht="13.5" customHeight="1" thickBot="1">
      <c r="A16" s="113" t="s">
        <v>121</v>
      </c>
      <c r="B16" s="108" t="s">
        <v>8</v>
      </c>
      <c r="C16" s="108"/>
      <c r="D16" s="692"/>
      <c r="E16" s="692"/>
      <c r="F16" s="692"/>
      <c r="G16" s="692"/>
      <c r="H16" s="693"/>
      <c r="I16" s="196" t="s">
        <v>100</v>
      </c>
      <c r="J16" s="135"/>
      <c r="K16" s="135"/>
      <c r="L16" s="136"/>
      <c r="M16" s="136"/>
      <c r="N16" s="136"/>
      <c r="O16" s="136"/>
      <c r="P16" s="136"/>
      <c r="Q16" s="137"/>
      <c r="R16" s="136"/>
      <c r="S16" s="136"/>
      <c r="T16" s="136"/>
      <c r="U16" s="136"/>
      <c r="V16" s="549" t="s">
        <v>142</v>
      </c>
      <c r="W16" s="136"/>
      <c r="X16" s="578">
        <v>46000</v>
      </c>
      <c r="Y16" s="137" t="s">
        <v>23</v>
      </c>
    </row>
    <row r="17" spans="1:25" s="107" customFormat="1" ht="13.5" customHeight="1" thickBot="1">
      <c r="A17" s="113" t="s">
        <v>122</v>
      </c>
      <c r="B17" s="108" t="s">
        <v>52</v>
      </c>
      <c r="C17" s="108"/>
      <c r="D17" s="692"/>
      <c r="E17" s="692"/>
      <c r="F17" s="692"/>
      <c r="G17" s="692"/>
      <c r="H17" s="693"/>
      <c r="I17" s="85" t="s">
        <v>102</v>
      </c>
      <c r="J17" s="74"/>
      <c r="K17" s="74"/>
      <c r="L17" s="138"/>
      <c r="M17" s="67" t="s">
        <v>82</v>
      </c>
      <c r="N17" s="52">
        <f>X28</f>
        <v>46860</v>
      </c>
      <c r="O17" s="76"/>
      <c r="P17" s="48"/>
      <c r="Q17" s="46"/>
      <c r="R17" s="548" t="b">
        <v>0</v>
      </c>
      <c r="S17" s="547"/>
      <c r="T17" s="694" t="s">
        <v>279</v>
      </c>
      <c r="U17" s="694"/>
      <c r="V17" s="694"/>
      <c r="W17" s="694"/>
      <c r="X17" s="695"/>
      <c r="Y17" s="47"/>
    </row>
    <row r="18" spans="1:25" s="107" customFormat="1" ht="13.5" customHeight="1">
      <c r="A18" s="113" t="s">
        <v>123</v>
      </c>
      <c r="B18" s="108" t="s">
        <v>10</v>
      </c>
      <c r="C18" s="108"/>
      <c r="D18" s="692"/>
      <c r="E18" s="692"/>
      <c r="F18" s="692"/>
      <c r="G18" s="692"/>
      <c r="H18" s="693"/>
      <c r="I18" s="85" t="s">
        <v>103</v>
      </c>
      <c r="J18" s="48"/>
      <c r="K18" s="48"/>
      <c r="L18" s="138"/>
      <c r="M18" s="67" t="s">
        <v>101</v>
      </c>
      <c r="N18" s="75"/>
      <c r="O18" s="48"/>
      <c r="P18" s="48"/>
      <c r="Q18" s="48"/>
      <c r="R18" s="555" t="s">
        <v>286</v>
      </c>
      <c r="S18" s="556"/>
      <c r="T18" s="557" t="s">
        <v>280</v>
      </c>
      <c r="U18" s="556"/>
      <c r="V18" s="558" t="s">
        <v>333</v>
      </c>
      <c r="W18" s="559"/>
      <c r="X18" s="560" t="s">
        <v>284</v>
      </c>
      <c r="Y18" s="50"/>
    </row>
    <row r="19" spans="1:25" s="107" customFormat="1" ht="13.5" customHeight="1">
      <c r="A19" s="113" t="s">
        <v>124</v>
      </c>
      <c r="B19" s="139" t="s">
        <v>49</v>
      </c>
      <c r="C19" s="108"/>
      <c r="D19" s="692"/>
      <c r="E19" s="692"/>
      <c r="F19" s="692"/>
      <c r="G19" s="692"/>
      <c r="H19" s="693"/>
      <c r="I19" s="85" t="s">
        <v>104</v>
      </c>
      <c r="J19" s="48"/>
      <c r="K19" s="48"/>
      <c r="L19" s="138"/>
      <c r="M19" s="140" t="s">
        <v>143</v>
      </c>
      <c r="N19" s="87"/>
      <c r="O19" s="84"/>
      <c r="P19" s="48"/>
      <c r="Q19" s="48"/>
      <c r="R19" s="552">
        <f>'Rent Roll'!D5</f>
      </c>
      <c r="S19" s="501"/>
      <c r="T19" s="503">
        <f>'Rent Roll'!J5</f>
      </c>
      <c r="U19" s="501"/>
      <c r="V19" s="504">
        <f>'Rent Roll'!L5</f>
      </c>
      <c r="W19" s="501"/>
      <c r="X19" s="502">
        <f>'Rent Roll'!P5</f>
      </c>
      <c r="Y19" s="50"/>
    </row>
    <row r="20" spans="1:25" s="107" customFormat="1" ht="13.5" customHeight="1" thickBot="1">
      <c r="A20" s="141" t="s">
        <v>125</v>
      </c>
      <c r="B20" s="142" t="s">
        <v>88</v>
      </c>
      <c r="C20" s="143"/>
      <c r="D20" s="690"/>
      <c r="E20" s="690"/>
      <c r="F20" s="690"/>
      <c r="G20" s="690"/>
      <c r="H20" s="691"/>
      <c r="I20" s="144" t="s">
        <v>137</v>
      </c>
      <c r="J20" s="145"/>
      <c r="K20" s="145"/>
      <c r="L20" s="145"/>
      <c r="M20" s="96" t="s">
        <v>133</v>
      </c>
      <c r="N20" s="52">
        <f>IF(N17="","",IF(N19="",N17*(1+N18),N17+(N19*T28)))</f>
        <v>46860</v>
      </c>
      <c r="O20" s="51"/>
      <c r="P20" s="53"/>
      <c r="Q20" s="48"/>
      <c r="R20" s="553" t="s">
        <v>287</v>
      </c>
      <c r="S20" s="83"/>
      <c r="T20" s="554" t="s">
        <v>288</v>
      </c>
      <c r="U20" s="80"/>
      <c r="V20" s="554" t="s">
        <v>332</v>
      </c>
      <c r="W20" s="80"/>
      <c r="X20" s="554" t="s">
        <v>289</v>
      </c>
      <c r="Y20" s="94"/>
    </row>
    <row r="21" spans="1:25" ht="13.5" customHeight="1" thickBot="1">
      <c r="A21" s="194" t="s">
        <v>40</v>
      </c>
      <c r="B21" s="146"/>
      <c r="C21" s="146"/>
      <c r="D21" s="213"/>
      <c r="E21" s="213"/>
      <c r="F21" s="213"/>
      <c r="G21" s="213"/>
      <c r="H21" s="213"/>
      <c r="I21" s="56"/>
      <c r="J21" s="56"/>
      <c r="K21" s="56"/>
      <c r="L21" s="214"/>
      <c r="M21" s="214"/>
      <c r="N21" s="214"/>
      <c r="O21" s="56"/>
      <c r="P21" s="580"/>
      <c r="Q21" s="579">
        <v>1</v>
      </c>
      <c r="R21" s="199" t="s">
        <v>344</v>
      </c>
      <c r="S21" s="66"/>
      <c r="T21" s="44">
        <v>12</v>
      </c>
      <c r="U21" s="66"/>
      <c r="V21" s="198">
        <v>2607</v>
      </c>
      <c r="W21" s="82"/>
      <c r="X21" s="49">
        <f aca="true" t="shared" si="0" ref="X21:X27">IF(OR(T21=0,V21=0),"",T21*V21)</f>
        <v>31284</v>
      </c>
      <c r="Y21" s="94"/>
    </row>
    <row r="22" spans="1:25" ht="13.5" customHeight="1">
      <c r="A22" s="147"/>
      <c r="B22" s="696" t="s">
        <v>20</v>
      </c>
      <c r="C22" s="696"/>
      <c r="D22" s="696"/>
      <c r="E22" s="696"/>
      <c r="F22" s="696"/>
      <c r="G22" s="696"/>
      <c r="H22" s="189" t="s">
        <v>140</v>
      </c>
      <c r="I22" s="189"/>
      <c r="J22" s="189"/>
      <c r="K22" s="189"/>
      <c r="L22" s="189" t="s">
        <v>22</v>
      </c>
      <c r="M22" s="190"/>
      <c r="N22" s="189" t="s">
        <v>21</v>
      </c>
      <c r="O22" s="77"/>
      <c r="P22" s="580"/>
      <c r="Q22" s="579">
        <v>2</v>
      </c>
      <c r="R22" s="200" t="s">
        <v>345</v>
      </c>
      <c r="S22" s="83"/>
      <c r="T22" s="45">
        <v>12</v>
      </c>
      <c r="U22" s="80"/>
      <c r="V22" s="198">
        <v>1298</v>
      </c>
      <c r="W22" s="82"/>
      <c r="X22" s="49">
        <f t="shared" si="0"/>
        <v>15576</v>
      </c>
      <c r="Y22" s="94"/>
    </row>
    <row r="23" spans="1:25" s="150" customFormat="1" ht="12.75">
      <c r="A23" s="148">
        <v>1</v>
      </c>
      <c r="B23" s="149" t="s">
        <v>76</v>
      </c>
      <c r="C23" s="149"/>
      <c r="D23" s="42"/>
      <c r="E23" s="42"/>
      <c r="F23" s="42"/>
      <c r="G23" s="42"/>
      <c r="H23" s="4">
        <f>IF(X16&lt;&gt;"",X16,IF(AND(N20="",X28=""),"",IF(N20&lt;&gt;"",N20,X28)))</f>
        <v>46000</v>
      </c>
      <c r="I23" s="71"/>
      <c r="J23" s="42"/>
      <c r="K23" s="8"/>
      <c r="L23" s="1">
        <f>IF($F$10=0,"",IF($H$23="","",$H$23/$F$10))</f>
      </c>
      <c r="M23" s="2"/>
      <c r="N23" s="1">
        <f>IF($H$10=0,"",IF($H$23="","",$H$23/$H$10))</f>
      </c>
      <c r="O23" s="64"/>
      <c r="P23" s="581"/>
      <c r="Q23" s="579">
        <v>3</v>
      </c>
      <c r="R23" s="200" t="s">
        <v>346</v>
      </c>
      <c r="S23" s="81"/>
      <c r="T23" s="45"/>
      <c r="U23" s="81"/>
      <c r="V23" s="198">
        <v>950</v>
      </c>
      <c r="W23" s="82"/>
      <c r="X23" s="49">
        <f t="shared" si="0"/>
      </c>
      <c r="Y23" s="94"/>
    </row>
    <row r="24" spans="1:25" s="150" customFormat="1" ht="12.75">
      <c r="A24" s="151">
        <v>2</v>
      </c>
      <c r="B24" s="152" t="s">
        <v>80</v>
      </c>
      <c r="C24" s="152"/>
      <c r="D24" s="42"/>
      <c r="E24" s="42" t="s">
        <v>47</v>
      </c>
      <c r="F24" s="59">
        <v>0</v>
      </c>
      <c r="G24" s="154" t="s">
        <v>44</v>
      </c>
      <c r="H24" s="3">
        <f>IF($H$23="","",$H$23*F24)</f>
        <v>0</v>
      </c>
      <c r="I24" s="97"/>
      <c r="J24" s="42"/>
      <c r="K24" s="8"/>
      <c r="L24" s="1">
        <f>IF($F$10=0,"",IF(H24="","",H24/$F$10))</f>
      </c>
      <c r="M24" s="2"/>
      <c r="N24" s="1">
        <f>IF($H$10=0,"",IF(H24="","",H24/$H$10))</f>
      </c>
      <c r="O24" s="64"/>
      <c r="P24" s="581"/>
      <c r="Q24" s="579">
        <v>4</v>
      </c>
      <c r="R24" s="200" t="s">
        <v>198</v>
      </c>
      <c r="S24" s="81"/>
      <c r="T24" s="45"/>
      <c r="U24" s="81"/>
      <c r="V24" s="198"/>
      <c r="W24" s="82"/>
      <c r="X24" s="49">
        <f t="shared" si="0"/>
      </c>
      <c r="Y24" s="94"/>
    </row>
    <row r="25" spans="1:25" s="150" customFormat="1" ht="12.75">
      <c r="A25" s="151">
        <v>3</v>
      </c>
      <c r="B25" s="155" t="s">
        <v>58</v>
      </c>
      <c r="C25" s="155"/>
      <c r="D25" s="42"/>
      <c r="E25" s="42"/>
      <c r="F25" s="42"/>
      <c r="G25" s="42"/>
      <c r="H25" s="60"/>
      <c r="I25" s="156"/>
      <c r="J25" s="42"/>
      <c r="K25" s="8"/>
      <c r="L25" s="1">
        <f>IF($F$10=0,"",IF(H25=0,"",H25/$F$10))</f>
      </c>
      <c r="M25" s="2"/>
      <c r="N25" s="1">
        <f>IF($H$10=0,"",IF(H25=0,"",H25/$H$10))</f>
      </c>
      <c r="O25" s="64"/>
      <c r="P25" s="581"/>
      <c r="Q25" s="579">
        <v>5</v>
      </c>
      <c r="R25" s="200" t="s">
        <v>198</v>
      </c>
      <c r="S25" s="81"/>
      <c r="T25" s="45"/>
      <c r="U25" s="81"/>
      <c r="V25" s="198"/>
      <c r="W25" s="82"/>
      <c r="X25" s="49">
        <f t="shared" si="0"/>
      </c>
      <c r="Y25" s="94"/>
    </row>
    <row r="26" spans="1:27" s="150" customFormat="1" ht="12.75">
      <c r="A26" s="151">
        <v>4</v>
      </c>
      <c r="B26" s="155" t="s">
        <v>50</v>
      </c>
      <c r="C26" s="155"/>
      <c r="D26" s="42"/>
      <c r="E26" s="42"/>
      <c r="F26" s="42"/>
      <c r="G26" s="42"/>
      <c r="H26" s="4">
        <f>IF($H$23="","",$H$23-H24-H25)</f>
        <v>46000</v>
      </c>
      <c r="I26" s="98"/>
      <c r="J26" s="42"/>
      <c r="K26" s="8"/>
      <c r="L26" s="1">
        <f>IF($F$10=0,"",IF($H$23="","",H26/$F$10))</f>
      </c>
      <c r="M26" s="2"/>
      <c r="N26" s="1">
        <f>IF($H$10=0,"",IF($H$23="","",H26/$H$10))</f>
      </c>
      <c r="O26" s="64"/>
      <c r="P26" s="581"/>
      <c r="Q26" s="579">
        <v>6</v>
      </c>
      <c r="R26" s="200" t="s">
        <v>198</v>
      </c>
      <c r="S26" s="81"/>
      <c r="T26" s="45"/>
      <c r="U26" s="81"/>
      <c r="V26" s="198"/>
      <c r="W26" s="82"/>
      <c r="X26" s="49">
        <f t="shared" si="0"/>
      </c>
      <c r="Y26" s="94"/>
      <c r="AA26" s="155"/>
    </row>
    <row r="27" spans="1:25" s="150" customFormat="1" ht="12.75">
      <c r="A27" s="151">
        <v>5</v>
      </c>
      <c r="B27" s="155" t="s">
        <v>59</v>
      </c>
      <c r="C27" s="155"/>
      <c r="D27" s="42"/>
      <c r="E27" s="42"/>
      <c r="F27" s="42"/>
      <c r="G27" s="42"/>
      <c r="H27" s="60"/>
      <c r="I27" s="156"/>
      <c r="J27" s="42"/>
      <c r="K27" s="8"/>
      <c r="L27" s="1">
        <f>IF($F$10=0,"",IF(H27=0,"",H27/$F$10))</f>
      </c>
      <c r="M27" s="2"/>
      <c r="N27" s="1">
        <f>IF($H$10=0,"",IF(H27=0,"",H27/$H$10))</f>
      </c>
      <c r="O27" s="64"/>
      <c r="P27" s="581"/>
      <c r="Q27" s="579">
        <v>7</v>
      </c>
      <c r="R27" s="200" t="s">
        <v>198</v>
      </c>
      <c r="S27" s="81"/>
      <c r="T27" s="45"/>
      <c r="U27" s="81"/>
      <c r="V27" s="198"/>
      <c r="W27" s="82"/>
      <c r="X27" s="49">
        <f t="shared" si="0"/>
      </c>
      <c r="Y27" s="94"/>
    </row>
    <row r="28" spans="1:25" s="150" customFormat="1" ht="13.5" thickBot="1">
      <c r="A28" s="157">
        <v>6</v>
      </c>
      <c r="B28" s="152" t="s">
        <v>77</v>
      </c>
      <c r="C28" s="152"/>
      <c r="D28" s="42"/>
      <c r="E28" s="42"/>
      <c r="F28" s="42"/>
      <c r="G28" s="42"/>
      <c r="H28" s="5">
        <f>IF($H$23="","",H26+H27)</f>
        <v>46000</v>
      </c>
      <c r="I28" s="97"/>
      <c r="J28" s="42"/>
      <c r="K28" s="8"/>
      <c r="L28" s="6">
        <f>IF($F$10=0,"",IF($H$23="","",H28/$F$10))</f>
      </c>
      <c r="M28" s="2"/>
      <c r="N28" s="6">
        <f>IF($H$10=0,"",IF($H$23="","",H28/$H$10))</f>
      </c>
      <c r="O28" s="64"/>
      <c r="P28" s="2"/>
      <c r="Q28" s="79"/>
      <c r="R28" s="561" t="str">
        <f>IF(R17,"RR Ttl Sq.Ft.:","Total Sq.Ft.:")</f>
        <v>Total Sq.Ft.:</v>
      </c>
      <c r="S28" s="51"/>
      <c r="T28" s="52">
        <f>IF(R17,T19,IF(SUM(T21:T27)=0,"",SUM(T21:T27)))</f>
        <v>24</v>
      </c>
      <c r="U28" s="51"/>
      <c r="V28" s="561" t="str">
        <f>IF(R17,"RR GPRI:","GPRI:")</f>
        <v>GPRI:</v>
      </c>
      <c r="W28" s="54"/>
      <c r="X28" s="55">
        <f>IF(R17,X19,IF(SUM(X21:X27)=0,"",SUM(X21:X27)))</f>
        <v>46860</v>
      </c>
      <c r="Y28" s="95"/>
    </row>
    <row r="29" spans="1:25" s="150" customFormat="1" ht="13.5" thickBot="1">
      <c r="A29" s="151"/>
      <c r="B29" s="158"/>
      <c r="C29" s="158"/>
      <c r="D29" s="57"/>
      <c r="E29" s="57"/>
      <c r="F29" s="57"/>
      <c r="G29" s="57"/>
      <c r="H29" s="97"/>
      <c r="I29" s="97"/>
      <c r="J29" s="57"/>
      <c r="K29" s="57"/>
      <c r="L29" s="58"/>
      <c r="M29" s="58"/>
      <c r="N29" s="58"/>
      <c r="O29" s="88"/>
      <c r="P29" s="89"/>
      <c r="Q29" s="65"/>
      <c r="R29" s="179"/>
      <c r="S29" s="179"/>
      <c r="T29" s="179"/>
      <c r="U29" s="179"/>
      <c r="V29" s="697"/>
      <c r="W29" s="697"/>
      <c r="X29" s="697"/>
      <c r="Y29" s="697"/>
    </row>
    <row r="30" spans="1:25" s="150" customFormat="1" ht="12.75">
      <c r="A30" s="151"/>
      <c r="B30" s="42" t="s">
        <v>81</v>
      </c>
      <c r="C30" s="42"/>
      <c r="D30" s="42"/>
      <c r="E30" s="42"/>
      <c r="F30" s="42"/>
      <c r="G30" s="42"/>
      <c r="H30" s="159"/>
      <c r="I30" s="160"/>
      <c r="J30" s="42"/>
      <c r="K30" s="8"/>
      <c r="L30" s="161"/>
      <c r="M30" s="161"/>
      <c r="N30" s="161"/>
      <c r="O30" s="2"/>
      <c r="P30" s="90"/>
      <c r="Q30" s="91"/>
      <c r="R30" s="191" t="s">
        <v>41</v>
      </c>
      <c r="S30" s="191"/>
      <c r="T30" s="191" t="s">
        <v>43</v>
      </c>
      <c r="U30" s="192"/>
      <c r="V30" s="193" t="s">
        <v>42</v>
      </c>
      <c r="W30" s="92"/>
      <c r="X30" s="92"/>
      <c r="Y30" s="93"/>
    </row>
    <row r="31" spans="1:25" s="150" customFormat="1" ht="12.75">
      <c r="A31" s="151">
        <v>7</v>
      </c>
      <c r="B31" s="42" t="s">
        <v>24</v>
      </c>
      <c r="C31" s="42"/>
      <c r="D31" s="42"/>
      <c r="E31" s="42"/>
      <c r="F31" s="42"/>
      <c r="G31" s="42"/>
      <c r="H31" s="170"/>
      <c r="I31" s="101"/>
      <c r="J31" s="171"/>
      <c r="K31" s="57" t="b">
        <v>0</v>
      </c>
      <c r="L31" s="7">
        <f aca="true" t="shared" si="1" ref="L31:L59">IF($F$10=0,"",IF(H31="","",H31/$F$10))</f>
      </c>
      <c r="M31" s="2"/>
      <c r="N31" s="7">
        <f aca="true" t="shared" si="2" ref="N31:N59">IF($H$10=0,"",IF(H31="","",H31/$H$10))</f>
      </c>
      <c r="O31" s="2"/>
      <c r="P31" s="2"/>
      <c r="Q31" s="168"/>
      <c r="R31" s="399">
        <f>IF(OR($H$28="",$H$28=0,$H$31="",$H$31=0),"",$H$31/$H$28)</f>
      </c>
      <c r="S31" s="10">
        <f>IF($H$23=0,"",IF(H31=0,"",H31/$H$28))</f>
      </c>
      <c r="T31" s="9">
        <f aca="true" t="shared" si="3" ref="T31:T58">IF(OR($H$59=0,H31=0,H31=""),"",H31/$H$59)</f>
      </c>
      <c r="U31" s="42"/>
      <c r="V31" s="780"/>
      <c r="W31" s="780"/>
      <c r="X31" s="780"/>
      <c r="Y31" s="781"/>
    </row>
    <row r="32" spans="1:25" s="150" customFormat="1" ht="12.75">
      <c r="A32" s="151">
        <v>8</v>
      </c>
      <c r="B32" s="42" t="s">
        <v>25</v>
      </c>
      <c r="C32" s="42"/>
      <c r="D32" s="42"/>
      <c r="E32" s="42"/>
      <c r="F32" s="42"/>
      <c r="G32" s="42"/>
      <c r="H32" s="60">
        <v>5351</v>
      </c>
      <c r="I32" s="101"/>
      <c r="J32" s="171"/>
      <c r="K32" s="57"/>
      <c r="L32" s="1">
        <f t="shared" si="1"/>
      </c>
      <c r="M32" s="2"/>
      <c r="N32" s="7">
        <f t="shared" si="2"/>
      </c>
      <c r="O32" s="2"/>
      <c r="P32" s="2"/>
      <c r="Q32" s="168"/>
      <c r="R32" s="399">
        <f>IF(OR($H$28="",$H$28=0,$H$32="",$H$32=0),"",$H$32/$H$28)</f>
        <v>0.11632608695652175</v>
      </c>
      <c r="S32" s="11"/>
      <c r="T32" s="9">
        <f t="shared" si="3"/>
        <v>0.4224696036633507</v>
      </c>
      <c r="U32" s="42"/>
      <c r="V32" s="771"/>
      <c r="W32" s="771"/>
      <c r="X32" s="771"/>
      <c r="Y32" s="772"/>
    </row>
    <row r="33" spans="1:25" s="150" customFormat="1" ht="12.75">
      <c r="A33" s="151">
        <v>9</v>
      </c>
      <c r="B33" s="42" t="s">
        <v>26</v>
      </c>
      <c r="C33" s="42"/>
      <c r="D33" s="42"/>
      <c r="E33" s="42"/>
      <c r="F33" s="42"/>
      <c r="G33" s="42"/>
      <c r="H33" s="170">
        <v>1498</v>
      </c>
      <c r="I33" s="101"/>
      <c r="J33" s="171"/>
      <c r="K33" s="57"/>
      <c r="L33" s="1">
        <f t="shared" si="1"/>
      </c>
      <c r="M33" s="2"/>
      <c r="N33" s="7">
        <f t="shared" si="2"/>
      </c>
      <c r="O33" s="2"/>
      <c r="P33" s="2"/>
      <c r="Q33" s="168"/>
      <c r="R33" s="399">
        <f>IF(OR($H$28="",$H$28=0,$H$33="",$H$33=0),"",$H$33/$H$28)</f>
        <v>0.03256521739130435</v>
      </c>
      <c r="S33" s="11"/>
      <c r="T33" s="9">
        <f t="shared" si="3"/>
        <v>0.11826938259908416</v>
      </c>
      <c r="U33" s="42"/>
      <c r="V33" s="771"/>
      <c r="W33" s="771"/>
      <c r="X33" s="771"/>
      <c r="Y33" s="772"/>
    </row>
    <row r="34" spans="1:25" s="150" customFormat="1" ht="12.75">
      <c r="A34" s="151">
        <v>10</v>
      </c>
      <c r="B34" s="162" t="s">
        <v>66</v>
      </c>
      <c r="C34" s="162"/>
      <c r="D34" s="42"/>
      <c r="E34" s="42"/>
      <c r="F34" s="42"/>
      <c r="G34" s="42"/>
      <c r="H34" s="60"/>
      <c r="I34" s="101"/>
      <c r="J34" s="171"/>
      <c r="K34" s="57"/>
      <c r="L34" s="1">
        <f t="shared" si="1"/>
      </c>
      <c r="M34" s="2"/>
      <c r="N34" s="7">
        <f t="shared" si="2"/>
      </c>
      <c r="O34" s="2"/>
      <c r="P34" s="2"/>
      <c r="Q34" s="168"/>
      <c r="R34" s="399">
        <f>IF(OR($H$28="",$H$28=0,$H$34="",$H$34=0),"",$H$34/$H$28)</f>
      </c>
      <c r="S34" s="11"/>
      <c r="T34" s="9">
        <f t="shared" si="3"/>
      </c>
      <c r="U34" s="42"/>
      <c r="V34" s="771"/>
      <c r="W34" s="771"/>
      <c r="X34" s="771"/>
      <c r="Y34" s="772"/>
    </row>
    <row r="35" spans="1:25" s="150" customFormat="1" ht="12.75">
      <c r="A35" s="151">
        <v>11</v>
      </c>
      <c r="B35" s="162" t="s">
        <v>27</v>
      </c>
      <c r="C35" s="162"/>
      <c r="D35" s="42"/>
      <c r="E35" s="42"/>
      <c r="F35" s="42"/>
      <c r="G35" s="42"/>
      <c r="H35" s="170"/>
      <c r="I35" s="101"/>
      <c r="J35" s="171"/>
      <c r="K35" s="57"/>
      <c r="L35" s="1">
        <f t="shared" si="1"/>
      </c>
      <c r="M35" s="2"/>
      <c r="N35" s="7">
        <f t="shared" si="2"/>
      </c>
      <c r="O35" s="2"/>
      <c r="P35" s="2"/>
      <c r="Q35" s="168"/>
      <c r="R35" s="399">
        <f>IF(OR($H$28="",$H$28=0,$H$35="",$H$35=0),"",$H$35/$H$28)</f>
      </c>
      <c r="S35" s="11"/>
      <c r="T35" s="9">
        <f t="shared" si="3"/>
      </c>
      <c r="U35" s="42"/>
      <c r="V35" s="771"/>
      <c r="W35" s="771"/>
      <c r="X35" s="771"/>
      <c r="Y35" s="772"/>
    </row>
    <row r="36" spans="1:25" s="150" customFormat="1" ht="12.75">
      <c r="A36" s="151">
        <v>12</v>
      </c>
      <c r="B36" s="162" t="s">
        <v>54</v>
      </c>
      <c r="C36" s="162"/>
      <c r="D36" s="42"/>
      <c r="E36" s="42" t="s">
        <v>47</v>
      </c>
      <c r="F36" s="153">
        <f>IF(OR($H$35="",$H$35=0,$H$36="",$H$36=0),"",$H$36/$H$35)</f>
      </c>
      <c r="G36" s="42" t="s">
        <v>44</v>
      </c>
      <c r="H36" s="60"/>
      <c r="I36" s="101"/>
      <c r="J36" s="171"/>
      <c r="K36" s="57"/>
      <c r="L36" s="1">
        <f t="shared" si="1"/>
      </c>
      <c r="M36" s="2"/>
      <c r="N36" s="7">
        <f t="shared" si="2"/>
      </c>
      <c r="O36" s="2"/>
      <c r="P36" s="2"/>
      <c r="Q36" s="168"/>
      <c r="R36" s="399">
        <f>IF(OR($H$28="",$H$28=0,$H$36="",$H$36=0),"",$H$36/$H$28)</f>
      </c>
      <c r="S36" s="11"/>
      <c r="T36" s="9">
        <f t="shared" si="3"/>
      </c>
      <c r="U36" s="42"/>
      <c r="V36" s="771"/>
      <c r="W36" s="771"/>
      <c r="X36" s="771"/>
      <c r="Y36" s="772"/>
    </row>
    <row r="37" spans="1:25" s="150" customFormat="1" ht="12.75">
      <c r="A37" s="151">
        <v>13</v>
      </c>
      <c r="B37" s="162" t="s">
        <v>55</v>
      </c>
      <c r="C37" s="162"/>
      <c r="D37" s="42"/>
      <c r="E37" s="42" t="s">
        <v>47</v>
      </c>
      <c r="F37" s="153">
        <f>IF(OR($H$35="",$H$35=0,$H$37="",$H$37=0),"",$H$37/$H$35)</f>
      </c>
      <c r="G37" s="42" t="s">
        <v>44</v>
      </c>
      <c r="H37" s="170"/>
      <c r="I37" s="101"/>
      <c r="J37" s="171"/>
      <c r="K37" s="57"/>
      <c r="L37" s="1">
        <f t="shared" si="1"/>
      </c>
      <c r="M37" s="2"/>
      <c r="N37" s="7">
        <f t="shared" si="2"/>
      </c>
      <c r="O37" s="2"/>
      <c r="P37" s="2"/>
      <c r="Q37" s="168"/>
      <c r="R37" s="399">
        <f>IF(OR($H$28="",$H$28=0,$H$37="",$H$37=0),"",$H$37/$H$28)</f>
      </c>
      <c r="S37" s="11"/>
      <c r="T37" s="9">
        <f t="shared" si="3"/>
      </c>
      <c r="U37" s="42"/>
      <c r="V37" s="771"/>
      <c r="W37" s="771"/>
      <c r="X37" s="771"/>
      <c r="Y37" s="772"/>
    </row>
    <row r="38" spans="1:25" s="150" customFormat="1" ht="12.75">
      <c r="A38" s="151">
        <v>14</v>
      </c>
      <c r="B38" s="162" t="s">
        <v>65</v>
      </c>
      <c r="C38" s="162"/>
      <c r="D38" s="42"/>
      <c r="E38" s="42"/>
      <c r="F38" s="42"/>
      <c r="G38" s="42"/>
      <c r="H38" s="60">
        <v>806</v>
      </c>
      <c r="I38" s="101"/>
      <c r="J38" s="171"/>
      <c r="K38" s="57"/>
      <c r="L38" s="1">
        <f t="shared" si="1"/>
      </c>
      <c r="M38" s="2"/>
      <c r="N38" s="7">
        <f t="shared" si="2"/>
      </c>
      <c r="O38" s="2"/>
      <c r="P38" s="2"/>
      <c r="Q38" s="168"/>
      <c r="R38" s="399">
        <f>IF(OR($H$28="",$H$28=0,$H$38="",$H$38=0),"",$H$38/$H$28)</f>
        <v>0.017521739130434782</v>
      </c>
      <c r="S38" s="11"/>
      <c r="T38" s="9">
        <f t="shared" si="3"/>
        <v>0.06363492815411337</v>
      </c>
      <c r="U38" s="42"/>
      <c r="V38" s="771"/>
      <c r="W38" s="771"/>
      <c r="X38" s="771"/>
      <c r="Y38" s="772"/>
    </row>
    <row r="39" spans="1:25" s="150" customFormat="1" ht="12.75">
      <c r="A39" s="151">
        <v>15</v>
      </c>
      <c r="B39" s="162" t="s">
        <v>64</v>
      </c>
      <c r="C39" s="162"/>
      <c r="D39" s="42"/>
      <c r="E39" s="42"/>
      <c r="F39" s="42"/>
      <c r="G39" s="42"/>
      <c r="H39" s="170">
        <v>100</v>
      </c>
      <c r="I39" s="101"/>
      <c r="J39" s="171"/>
      <c r="K39" s="57"/>
      <c r="L39" s="1">
        <f t="shared" si="1"/>
      </c>
      <c r="M39" s="2"/>
      <c r="N39" s="7">
        <f t="shared" si="2"/>
      </c>
      <c r="O39" s="2"/>
      <c r="P39" s="2"/>
      <c r="Q39" s="168"/>
      <c r="R39" s="399">
        <f>IF(OR($H$28="",$H$28=0,$H$39="",$H$39=0),"",$H$39/$H$28)</f>
        <v>0.002173913043478261</v>
      </c>
      <c r="S39" s="11"/>
      <c r="T39" s="9">
        <f t="shared" si="3"/>
        <v>0.007895152376440865</v>
      </c>
      <c r="U39" s="42"/>
      <c r="V39" s="771"/>
      <c r="W39" s="771"/>
      <c r="X39" s="771"/>
      <c r="Y39" s="772"/>
    </row>
    <row r="40" spans="1:25" s="150" customFormat="1" ht="12.75">
      <c r="A40" s="151">
        <v>16</v>
      </c>
      <c r="B40" s="42" t="s">
        <v>28</v>
      </c>
      <c r="C40" s="42"/>
      <c r="D40" s="42"/>
      <c r="E40" s="42"/>
      <c r="F40" s="42"/>
      <c r="G40" s="42"/>
      <c r="H40" s="60">
        <v>855</v>
      </c>
      <c r="I40" s="101"/>
      <c r="J40" s="171"/>
      <c r="K40" s="57"/>
      <c r="L40" s="1">
        <f t="shared" si="1"/>
      </c>
      <c r="M40" s="2"/>
      <c r="N40" s="7">
        <f t="shared" si="2"/>
      </c>
      <c r="O40" s="2"/>
      <c r="P40" s="2"/>
      <c r="Q40" s="168"/>
      <c r="R40" s="399">
        <f>IF(OR($H$28="",$H$28=0,$H$40="",$H$40=0),"",$H$40/$H$28)</f>
        <v>0.01858695652173913</v>
      </c>
      <c r="S40" s="11"/>
      <c r="T40" s="9">
        <f t="shared" si="3"/>
        <v>0.0675035528185694</v>
      </c>
      <c r="U40" s="42"/>
      <c r="V40" s="771"/>
      <c r="W40" s="771"/>
      <c r="X40" s="771"/>
      <c r="Y40" s="772"/>
    </row>
    <row r="41" spans="1:25" s="150" customFormat="1" ht="12.75">
      <c r="A41" s="151">
        <v>17</v>
      </c>
      <c r="B41" s="42" t="s">
        <v>29</v>
      </c>
      <c r="C41" s="42"/>
      <c r="D41" s="42"/>
      <c r="E41" s="42"/>
      <c r="F41" s="42"/>
      <c r="G41" s="42"/>
      <c r="H41" s="170"/>
      <c r="I41" s="101"/>
      <c r="J41" s="171"/>
      <c r="K41" s="57"/>
      <c r="L41" s="1">
        <f t="shared" si="1"/>
      </c>
      <c r="M41" s="2"/>
      <c r="N41" s="7">
        <f t="shared" si="2"/>
      </c>
      <c r="O41" s="2"/>
      <c r="P41" s="2"/>
      <c r="Q41" s="168"/>
      <c r="R41" s="399">
        <f>IF(OR($H$28="",$H$28=0,$H$41="",$H$41=0),"",$H$41/$H$28)</f>
      </c>
      <c r="S41" s="11"/>
      <c r="T41" s="9">
        <f t="shared" si="3"/>
      </c>
      <c r="U41" s="42"/>
      <c r="V41" s="771"/>
      <c r="W41" s="771"/>
      <c r="X41" s="771"/>
      <c r="Y41" s="772"/>
    </row>
    <row r="42" spans="1:25" s="150" customFormat="1" ht="12.75">
      <c r="A42" s="151">
        <v>18</v>
      </c>
      <c r="B42" s="42" t="s">
        <v>30</v>
      </c>
      <c r="C42" s="42"/>
      <c r="D42" s="42"/>
      <c r="E42" s="42"/>
      <c r="F42" s="42"/>
      <c r="G42" s="42"/>
      <c r="H42" s="60"/>
      <c r="I42" s="101"/>
      <c r="J42" s="171"/>
      <c r="K42" s="57"/>
      <c r="L42" s="1">
        <f t="shared" si="1"/>
      </c>
      <c r="M42" s="2"/>
      <c r="N42" s="7">
        <f t="shared" si="2"/>
      </c>
      <c r="O42" s="2"/>
      <c r="P42" s="2"/>
      <c r="Q42" s="168"/>
      <c r="R42" s="399">
        <f>IF(OR($H$28="",$H$28=0,$H$42="",$H$42=0),"",$H$42/$H$28)</f>
      </c>
      <c r="S42" s="11"/>
      <c r="T42" s="9">
        <f t="shared" si="3"/>
      </c>
      <c r="U42" s="42"/>
      <c r="V42" s="771"/>
      <c r="W42" s="771"/>
      <c r="X42" s="771"/>
      <c r="Y42" s="772"/>
    </row>
    <row r="43" spans="1:25" s="150" customFormat="1" ht="12.75">
      <c r="A43" s="151">
        <v>19</v>
      </c>
      <c r="B43" s="42" t="s">
        <v>31</v>
      </c>
      <c r="C43" s="42"/>
      <c r="D43" s="42"/>
      <c r="E43" s="42"/>
      <c r="F43" s="42"/>
      <c r="G43" s="42"/>
      <c r="H43" s="60"/>
      <c r="I43" s="101"/>
      <c r="J43" s="171"/>
      <c r="K43" s="57"/>
      <c r="L43" s="1">
        <f t="shared" si="1"/>
      </c>
      <c r="M43" s="2"/>
      <c r="N43" s="7">
        <f t="shared" si="2"/>
      </c>
      <c r="O43" s="2"/>
      <c r="P43" s="2"/>
      <c r="Q43" s="168"/>
      <c r="R43" s="399">
        <f>IF(OR($H$28="",$H$28=0,$H$43="",$H$43=0),"",$H$43/$H$28)</f>
      </c>
      <c r="S43" s="11"/>
      <c r="T43" s="9">
        <f t="shared" si="3"/>
      </c>
      <c r="U43" s="42"/>
      <c r="V43" s="771"/>
      <c r="W43" s="771"/>
      <c r="X43" s="771"/>
      <c r="Y43" s="772"/>
    </row>
    <row r="44" spans="1:25" s="150" customFormat="1" ht="12.75">
      <c r="A44" s="151">
        <v>20</v>
      </c>
      <c r="B44" s="42" t="s">
        <v>32</v>
      </c>
      <c r="C44" s="42"/>
      <c r="D44" s="42"/>
      <c r="E44" s="42"/>
      <c r="F44" s="42"/>
      <c r="G44" s="42"/>
      <c r="H44" s="60"/>
      <c r="I44" s="101"/>
      <c r="J44" s="171"/>
      <c r="K44" s="57"/>
      <c r="L44" s="1">
        <f t="shared" si="1"/>
      </c>
      <c r="M44" s="2"/>
      <c r="N44" s="7">
        <f t="shared" si="2"/>
      </c>
      <c r="O44" s="2"/>
      <c r="P44" s="2"/>
      <c r="Q44" s="168"/>
      <c r="R44" s="399">
        <f>IF(OR($H$28="",$H$28=0,$H$44="",$H$44=0),"",$H$44/$H$28)</f>
      </c>
      <c r="S44" s="11"/>
      <c r="T44" s="9">
        <f t="shared" si="3"/>
      </c>
      <c r="U44" s="42"/>
      <c r="V44" s="771"/>
      <c r="W44" s="771"/>
      <c r="X44" s="771"/>
      <c r="Y44" s="772"/>
    </row>
    <row r="45" spans="1:25" s="150" customFormat="1" ht="12.75">
      <c r="A45" s="151">
        <v>21</v>
      </c>
      <c r="B45" s="162" t="s">
        <v>33</v>
      </c>
      <c r="C45" s="162"/>
      <c r="D45" s="42"/>
      <c r="E45" s="42"/>
      <c r="F45" s="42"/>
      <c r="G45" s="42"/>
      <c r="H45" s="60">
        <v>1575</v>
      </c>
      <c r="I45" s="101"/>
      <c r="J45" s="171"/>
      <c r="K45" s="57"/>
      <c r="L45" s="1">
        <f t="shared" si="1"/>
      </c>
      <c r="M45" s="2"/>
      <c r="N45" s="7">
        <f t="shared" si="2"/>
      </c>
      <c r="O45" s="2"/>
      <c r="P45" s="2"/>
      <c r="Q45" s="168"/>
      <c r="R45" s="399">
        <f>IF(OR($H$28="",$H$28=0,$H$45="",$H$45=0),"",$H$45/$H$28)</f>
        <v>0.034239130434782605</v>
      </c>
      <c r="S45" s="11"/>
      <c r="T45" s="9">
        <f t="shared" si="3"/>
        <v>0.12434864992894362</v>
      </c>
      <c r="U45" s="42"/>
      <c r="V45" s="771"/>
      <c r="W45" s="771"/>
      <c r="X45" s="771"/>
      <c r="Y45" s="772"/>
    </row>
    <row r="46" spans="1:25" s="150" customFormat="1" ht="12.75">
      <c r="A46" s="151">
        <v>22</v>
      </c>
      <c r="B46" s="162" t="s">
        <v>34</v>
      </c>
      <c r="C46" s="162"/>
      <c r="D46" s="42"/>
      <c r="E46" s="42"/>
      <c r="F46" s="42"/>
      <c r="G46" s="42"/>
      <c r="H46" s="60"/>
      <c r="I46" s="101"/>
      <c r="J46" s="171"/>
      <c r="K46" s="57"/>
      <c r="L46" s="1">
        <f t="shared" si="1"/>
      </c>
      <c r="M46" s="2"/>
      <c r="N46" s="7">
        <f t="shared" si="2"/>
      </c>
      <c r="O46" s="2"/>
      <c r="P46" s="2"/>
      <c r="Q46" s="168"/>
      <c r="R46" s="399">
        <f>IF(OR($H$28="",$H$28=0,$H$46="",$H$46=0),"",$H$46/$H$28)</f>
      </c>
      <c r="S46" s="11"/>
      <c r="T46" s="9">
        <f t="shared" si="3"/>
      </c>
      <c r="U46" s="42"/>
      <c r="V46" s="771"/>
      <c r="W46" s="771"/>
      <c r="X46" s="771"/>
      <c r="Y46" s="772"/>
    </row>
    <row r="47" spans="1:25" s="150" customFormat="1" ht="12.75">
      <c r="A47" s="151">
        <v>23</v>
      </c>
      <c r="B47" s="162" t="s">
        <v>35</v>
      </c>
      <c r="C47" s="162"/>
      <c r="D47" s="42"/>
      <c r="E47" s="42"/>
      <c r="F47" s="42"/>
      <c r="G47" s="42"/>
      <c r="H47" s="60"/>
      <c r="I47" s="101"/>
      <c r="J47" s="171"/>
      <c r="K47" s="57"/>
      <c r="L47" s="1">
        <f t="shared" si="1"/>
      </c>
      <c r="M47" s="2"/>
      <c r="N47" s="7">
        <f t="shared" si="2"/>
      </c>
      <c r="O47" s="2"/>
      <c r="P47" s="2"/>
      <c r="Q47" s="168"/>
      <c r="R47" s="399">
        <f>IF(OR($H$28="",$H$28=0,$H$47="",$H$47=0),"",$H$47/$H$28)</f>
      </c>
      <c r="S47" s="11"/>
      <c r="T47" s="9">
        <f t="shared" si="3"/>
      </c>
      <c r="U47" s="42"/>
      <c r="V47" s="771"/>
      <c r="W47" s="771"/>
      <c r="X47" s="771"/>
      <c r="Y47" s="772"/>
    </row>
    <row r="48" spans="1:25" s="150" customFormat="1" ht="12.75">
      <c r="A48" s="151">
        <v>24</v>
      </c>
      <c r="B48" s="162" t="s">
        <v>36</v>
      </c>
      <c r="C48" s="162"/>
      <c r="D48" s="42"/>
      <c r="E48" s="42"/>
      <c r="F48" s="42"/>
      <c r="G48" s="42"/>
      <c r="H48" s="60"/>
      <c r="I48" s="101"/>
      <c r="J48" s="171"/>
      <c r="K48" s="57"/>
      <c r="L48" s="1">
        <f t="shared" si="1"/>
      </c>
      <c r="M48" s="2"/>
      <c r="N48" s="7">
        <f t="shared" si="2"/>
      </c>
      <c r="O48" s="2"/>
      <c r="P48" s="2"/>
      <c r="Q48" s="168"/>
      <c r="R48" s="399">
        <f>IF(OR($H$28="",$H$28=0,$H$48="",$H$48=0),"",$H$48/$H$28)</f>
      </c>
      <c r="S48" s="11"/>
      <c r="T48" s="9">
        <f t="shared" si="3"/>
      </c>
      <c r="U48" s="42"/>
      <c r="V48" s="771"/>
      <c r="W48" s="771"/>
      <c r="X48" s="771"/>
      <c r="Y48" s="772"/>
    </row>
    <row r="49" spans="1:25" s="150" customFormat="1" ht="12.75">
      <c r="A49" s="151">
        <v>25</v>
      </c>
      <c r="B49" s="42" t="s">
        <v>56</v>
      </c>
      <c r="C49" s="42"/>
      <c r="D49" s="42"/>
      <c r="E49" s="42"/>
      <c r="F49" s="42"/>
      <c r="G49" s="42"/>
      <c r="H49" s="60"/>
      <c r="I49" s="101"/>
      <c r="J49" s="171"/>
      <c r="K49" s="57"/>
      <c r="L49" s="1">
        <f t="shared" si="1"/>
      </c>
      <c r="M49" s="2"/>
      <c r="N49" s="7">
        <f t="shared" si="2"/>
      </c>
      <c r="O49" s="2"/>
      <c r="P49" s="2"/>
      <c r="Q49" s="168"/>
      <c r="R49" s="399">
        <f>IF(OR($H$28="",$H$28=0,$H$49="",$H$49=0),"",$H$49/$H$28)</f>
      </c>
      <c r="S49" s="11"/>
      <c r="T49" s="9">
        <f t="shared" si="3"/>
      </c>
      <c r="U49" s="41"/>
      <c r="V49" s="778" t="s">
        <v>198</v>
      </c>
      <c r="W49" s="778"/>
      <c r="X49" s="778"/>
      <c r="Y49" s="779"/>
    </row>
    <row r="50" spans="1:25" s="150" customFormat="1" ht="12.75">
      <c r="A50" s="151">
        <v>26</v>
      </c>
      <c r="B50" s="42" t="s">
        <v>37</v>
      </c>
      <c r="C50" s="42"/>
      <c r="D50" s="42"/>
      <c r="E50" s="42"/>
      <c r="F50" s="42"/>
      <c r="G50" s="42"/>
      <c r="H50" s="60"/>
      <c r="I50" s="101"/>
      <c r="J50" s="171"/>
      <c r="K50" s="57"/>
      <c r="L50" s="1">
        <f t="shared" si="1"/>
      </c>
      <c r="M50" s="2"/>
      <c r="N50" s="7">
        <f t="shared" si="2"/>
      </c>
      <c r="O50" s="2"/>
      <c r="P50" s="2"/>
      <c r="Q50" s="168"/>
      <c r="R50" s="399">
        <f>IF(OR($H$28="",$H$28=0,$H$50="",$H$50=0),"",$H$50/$H$28)</f>
      </c>
      <c r="S50" s="11"/>
      <c r="T50" s="9">
        <f t="shared" si="3"/>
      </c>
      <c r="U50" s="42"/>
      <c r="V50" s="785" t="s">
        <v>198</v>
      </c>
      <c r="W50" s="785"/>
      <c r="X50" s="785"/>
      <c r="Y50" s="786"/>
    </row>
    <row r="51" spans="1:25" s="150" customFormat="1" ht="12.75">
      <c r="A51" s="151">
        <v>27</v>
      </c>
      <c r="B51" s="162" t="s">
        <v>38</v>
      </c>
      <c r="C51" s="162"/>
      <c r="D51" s="42"/>
      <c r="E51" s="42"/>
      <c r="F51" s="42"/>
      <c r="G51" s="42"/>
      <c r="H51" s="60"/>
      <c r="I51" s="101"/>
      <c r="J51" s="171"/>
      <c r="K51" s="57"/>
      <c r="L51" s="1">
        <f t="shared" si="1"/>
      </c>
      <c r="M51" s="2"/>
      <c r="N51" s="7">
        <f t="shared" si="2"/>
      </c>
      <c r="O51" s="2"/>
      <c r="P51" s="2"/>
      <c r="Q51" s="168"/>
      <c r="R51" s="399">
        <f>IF(OR($H$28="",$H$28=0,$H$51="",$H$51=0),"",$H$51/$H$28)</f>
      </c>
      <c r="S51" s="11"/>
      <c r="T51" s="9">
        <f t="shared" si="3"/>
      </c>
      <c r="U51" s="42"/>
      <c r="V51" s="776"/>
      <c r="W51" s="776"/>
      <c r="X51" s="776"/>
      <c r="Y51" s="777"/>
    </row>
    <row r="52" spans="1:25" s="150" customFormat="1" ht="12.75">
      <c r="A52" s="151">
        <v>28</v>
      </c>
      <c r="B52" s="42" t="s">
        <v>39</v>
      </c>
      <c r="C52" s="42"/>
      <c r="D52" s="42"/>
      <c r="E52" s="42"/>
      <c r="F52" s="42"/>
      <c r="G52" s="42"/>
      <c r="H52" s="60"/>
      <c r="I52" s="101"/>
      <c r="J52" s="171"/>
      <c r="K52" s="57"/>
      <c r="L52" s="1">
        <f t="shared" si="1"/>
      </c>
      <c r="M52" s="2"/>
      <c r="N52" s="7">
        <f t="shared" si="2"/>
      </c>
      <c r="O52" s="2"/>
      <c r="P52" s="2"/>
      <c r="Q52" s="168"/>
      <c r="R52" s="399">
        <f>IF(OR($H$28="",$H$28=0,$H$52="",$H$52=0),"",$H$52/$H$28)</f>
      </c>
      <c r="S52" s="11"/>
      <c r="T52" s="9">
        <f t="shared" si="3"/>
      </c>
      <c r="U52" s="42"/>
      <c r="V52" s="785" t="s">
        <v>198</v>
      </c>
      <c r="W52" s="785"/>
      <c r="X52" s="785"/>
      <c r="Y52" s="786"/>
    </row>
    <row r="53" spans="1:25" s="150" customFormat="1" ht="12.75">
      <c r="A53" s="151">
        <v>29</v>
      </c>
      <c r="B53" s="162" t="s">
        <v>57</v>
      </c>
      <c r="C53" s="162"/>
      <c r="D53" s="780" t="s">
        <v>341</v>
      </c>
      <c r="E53" s="780"/>
      <c r="F53" s="780"/>
      <c r="G53" s="42"/>
      <c r="H53" s="60">
        <v>2208</v>
      </c>
      <c r="I53" s="101"/>
      <c r="J53" s="171"/>
      <c r="K53" s="57"/>
      <c r="L53" s="1">
        <f t="shared" si="1"/>
      </c>
      <c r="M53" s="2"/>
      <c r="N53" s="7">
        <f t="shared" si="2"/>
      </c>
      <c r="O53" s="2"/>
      <c r="P53" s="2"/>
      <c r="Q53" s="168"/>
      <c r="R53" s="399">
        <f>IF(OR($H$28="",$H$28=0,$H$53="",$H$53=0),"",$H$53/$H$28)</f>
        <v>0.048</v>
      </c>
      <c r="S53" s="11"/>
      <c r="T53" s="9">
        <f t="shared" si="3"/>
        <v>0.1743249644718143</v>
      </c>
      <c r="U53" s="42"/>
      <c r="V53" s="788"/>
      <c r="W53" s="788"/>
      <c r="X53" s="788"/>
      <c r="Y53" s="789"/>
    </row>
    <row r="54" spans="1:25" s="150" customFormat="1" ht="12.75">
      <c r="A54" s="151">
        <v>30</v>
      </c>
      <c r="B54" s="162" t="s">
        <v>57</v>
      </c>
      <c r="C54" s="162"/>
      <c r="D54" s="780" t="s">
        <v>342</v>
      </c>
      <c r="E54" s="780"/>
      <c r="F54" s="780"/>
      <c r="G54" s="42"/>
      <c r="H54" s="60">
        <v>168</v>
      </c>
      <c r="I54" s="101"/>
      <c r="J54" s="171"/>
      <c r="K54" s="57"/>
      <c r="L54" s="1">
        <f t="shared" si="1"/>
      </c>
      <c r="M54" s="2"/>
      <c r="N54" s="7">
        <f t="shared" si="2"/>
      </c>
      <c r="O54" s="2"/>
      <c r="P54" s="2"/>
      <c r="Q54" s="168"/>
      <c r="R54" s="399">
        <f>IF(OR($H$28="",$H$28=0,$H$54="",$H$54=0),"",$H$54/$H$28)</f>
        <v>0.0036521739130434784</v>
      </c>
      <c r="S54" s="11"/>
      <c r="T54" s="9">
        <f t="shared" si="3"/>
        <v>0.013263855992420654</v>
      </c>
      <c r="U54" s="42"/>
      <c r="V54" s="670" t="s">
        <v>67</v>
      </c>
      <c r="W54" s="671"/>
      <c r="X54" s="671"/>
      <c r="Y54" s="672"/>
    </row>
    <row r="55" spans="1:25" s="150" customFormat="1" ht="12.75">
      <c r="A55" s="151">
        <v>31</v>
      </c>
      <c r="B55" s="162" t="s">
        <v>57</v>
      </c>
      <c r="C55" s="162"/>
      <c r="D55" s="780" t="s">
        <v>343</v>
      </c>
      <c r="E55" s="780"/>
      <c r="F55" s="780"/>
      <c r="G55" s="42"/>
      <c r="H55" s="60">
        <v>105</v>
      </c>
      <c r="I55" s="101"/>
      <c r="J55" s="171"/>
      <c r="K55" s="57"/>
      <c r="L55" s="1">
        <f t="shared" si="1"/>
      </c>
      <c r="M55" s="2"/>
      <c r="N55" s="7">
        <f t="shared" si="2"/>
      </c>
      <c r="O55" s="2"/>
      <c r="P55" s="2"/>
      <c r="Q55" s="168"/>
      <c r="R55" s="399">
        <f>IF(OR($H$28="",$H$28=0,$H$55="",$H$55=0),"",$H$55/$H$28)</f>
        <v>0.002282608695652174</v>
      </c>
      <c r="S55" s="11"/>
      <c r="T55" s="9">
        <f t="shared" si="3"/>
        <v>0.008289909995262908</v>
      </c>
      <c r="U55" s="42"/>
      <c r="V55" s="676" t="s">
        <v>130</v>
      </c>
      <c r="W55" s="677"/>
      <c r="X55" s="677"/>
      <c r="Y55" s="678"/>
    </row>
    <row r="56" spans="1:25" s="150" customFormat="1" ht="13.5" thickBot="1">
      <c r="A56" s="151">
        <v>32</v>
      </c>
      <c r="B56" s="162" t="s">
        <v>57</v>
      </c>
      <c r="C56" s="162"/>
      <c r="D56" s="780" t="s">
        <v>340</v>
      </c>
      <c r="E56" s="780"/>
      <c r="F56" s="780"/>
      <c r="G56" s="42"/>
      <c r="H56" s="60"/>
      <c r="I56" s="101"/>
      <c r="J56" s="171"/>
      <c r="K56" s="57"/>
      <c r="L56" s="1">
        <f t="shared" si="1"/>
      </c>
      <c r="M56" s="2"/>
      <c r="N56" s="7">
        <f t="shared" si="2"/>
      </c>
      <c r="O56" s="2"/>
      <c r="P56" s="2"/>
      <c r="Q56" s="168"/>
      <c r="R56" s="399">
        <f>IF(OR($H$28="",$H$28=0,$H$56="",$H$56=0),"",$H$56/$H$28)</f>
      </c>
      <c r="S56" s="11"/>
      <c r="T56" s="9">
        <f t="shared" si="3"/>
      </c>
      <c r="U56" s="42"/>
      <c r="V56" s="790"/>
      <c r="W56" s="791"/>
      <c r="X56" s="791"/>
      <c r="Y56" s="792"/>
    </row>
    <row r="57" spans="1:25" s="150" customFormat="1" ht="12.75">
      <c r="A57" s="151">
        <v>33</v>
      </c>
      <c r="B57" s="162" t="s">
        <v>57</v>
      </c>
      <c r="C57" s="162"/>
      <c r="D57" s="780"/>
      <c r="E57" s="780"/>
      <c r="F57" s="780"/>
      <c r="G57" s="42"/>
      <c r="H57" s="60"/>
      <c r="I57" s="101"/>
      <c r="J57" s="171"/>
      <c r="K57" s="57"/>
      <c r="L57" s="1">
        <f t="shared" si="1"/>
      </c>
      <c r="M57" s="2"/>
      <c r="N57" s="7">
        <f t="shared" si="2"/>
      </c>
      <c r="O57" s="2"/>
      <c r="P57" s="2"/>
      <c r="Q57" s="168"/>
      <c r="R57" s="399">
        <f>IF(OR($H$28="",$H$28=0,$H$57="",$H$57=0),"",$H$57/$H$28)</f>
      </c>
      <c r="S57" s="11"/>
      <c r="T57" s="9">
        <f t="shared" si="3"/>
      </c>
      <c r="U57" s="42"/>
      <c r="V57" s="679" t="s">
        <v>126</v>
      </c>
      <c r="W57" s="680"/>
      <c r="X57" s="680"/>
      <c r="Y57" s="681"/>
    </row>
    <row r="58" spans="1:25" s="150" customFormat="1" ht="13.5" thickBot="1">
      <c r="A58" s="151">
        <v>34</v>
      </c>
      <c r="B58" s="162" t="s">
        <v>57</v>
      </c>
      <c r="C58" s="162"/>
      <c r="D58" s="780"/>
      <c r="E58" s="780"/>
      <c r="F58" s="780"/>
      <c r="G58" s="42"/>
      <c r="H58" s="60"/>
      <c r="I58" s="101"/>
      <c r="J58" s="171"/>
      <c r="K58" s="57"/>
      <c r="L58" s="1">
        <f t="shared" si="1"/>
      </c>
      <c r="M58" s="2"/>
      <c r="N58" s="7">
        <f t="shared" si="2"/>
      </c>
      <c r="O58" s="2"/>
      <c r="P58" s="2"/>
      <c r="Q58" s="168"/>
      <c r="R58" s="399">
        <f>IF(OR($H$28="",$H$28=0,$H$58="",$H$58=0),"",$H$58/$H$28)</f>
      </c>
      <c r="S58" s="11"/>
      <c r="T58" s="9">
        <f t="shared" si="3"/>
      </c>
      <c r="U58" s="42"/>
      <c r="V58" s="732">
        <f>IF(OR($H$61="",$V$56=""),"",$H$61/$V$56)</f>
      </c>
      <c r="W58" s="733"/>
      <c r="X58" s="733"/>
      <c r="Y58" s="734"/>
    </row>
    <row r="59" spans="1:25" s="150" customFormat="1" ht="13.5" thickBot="1">
      <c r="A59" s="157">
        <v>35</v>
      </c>
      <c r="B59" s="149" t="s">
        <v>78</v>
      </c>
      <c r="C59" s="149"/>
      <c r="D59" s="42"/>
      <c r="E59" s="42"/>
      <c r="F59" s="42"/>
      <c r="G59" s="42"/>
      <c r="H59" s="5">
        <f>IF(SUM(H31:H58)=0,"",SUM(H31:H58))</f>
        <v>12666</v>
      </c>
      <c r="I59" s="97"/>
      <c r="J59" s="42"/>
      <c r="K59" s="8"/>
      <c r="L59" s="6">
        <f t="shared" si="1"/>
      </c>
      <c r="M59" s="2"/>
      <c r="N59" s="6">
        <f t="shared" si="2"/>
      </c>
      <c r="O59" s="2"/>
      <c r="P59" s="2"/>
      <c r="Q59" s="100"/>
      <c r="R59" s="12">
        <f>IF(OR($H$28="",$H$23="",H59=""),"",H59/$H$28)</f>
        <v>0.2753478260869565</v>
      </c>
      <c r="S59" s="8"/>
      <c r="T59" s="12">
        <f>IF(OR($H$23=0,H59=""),"",H59/$H$59)</f>
        <v>1</v>
      </c>
      <c r="U59" s="42"/>
      <c r="V59" s="698" t="s">
        <v>138</v>
      </c>
      <c r="W59" s="699"/>
      <c r="X59" s="699"/>
      <c r="Y59" s="700"/>
    </row>
    <row r="60" spans="1:25" s="150" customFormat="1" ht="13.5" thickBot="1">
      <c r="A60" s="151"/>
      <c r="B60" s="149"/>
      <c r="C60" s="149"/>
      <c r="D60" s="42"/>
      <c r="E60" s="42"/>
      <c r="F60" s="42"/>
      <c r="G60" s="42"/>
      <c r="H60" s="159"/>
      <c r="I60" s="160"/>
      <c r="J60" s="42"/>
      <c r="K60" s="8"/>
      <c r="L60" s="161"/>
      <c r="M60" s="161"/>
      <c r="N60" s="161"/>
      <c r="O60" s="161"/>
      <c r="P60" s="161"/>
      <c r="Q60" s="42"/>
      <c r="R60" s="500"/>
      <c r="S60" s="42"/>
      <c r="T60" s="500"/>
      <c r="U60" s="42"/>
      <c r="V60" s="701">
        <f>IF($V$58="","",IF($T$6="",$V$58,$V$58-$T$6))</f>
      </c>
      <c r="W60" s="702"/>
      <c r="X60" s="702"/>
      <c r="Y60" s="703"/>
    </row>
    <row r="61" spans="1:25" s="150" customFormat="1" ht="13.5" thickBot="1">
      <c r="A61" s="157">
        <v>36</v>
      </c>
      <c r="B61" s="149" t="s">
        <v>79</v>
      </c>
      <c r="C61" s="149"/>
      <c r="D61" s="42"/>
      <c r="E61" s="42"/>
      <c r="F61" s="42"/>
      <c r="G61" s="42"/>
      <c r="H61" s="13">
        <f>IF(OR($H$23="",$H$28=""),"",IF($H$59="","",H28-$H$59))</f>
        <v>33334</v>
      </c>
      <c r="I61" s="97"/>
      <c r="J61" s="42"/>
      <c r="K61" s="42"/>
      <c r="L61" s="14">
        <f>IF($F$10=0,"",IF(H61="","",H61/$F$10))</f>
      </c>
      <c r="M61" s="2"/>
      <c r="N61" s="14">
        <f>IF($H$10=0,"",IF(H61="","",H61/$H$10))</f>
      </c>
      <c r="O61" s="2"/>
      <c r="P61" s="2"/>
      <c r="Q61" s="42"/>
      <c r="R61" s="500" t="s">
        <v>274</v>
      </c>
      <c r="S61" s="42"/>
      <c r="T61" s="500" t="s">
        <v>275</v>
      </c>
      <c r="U61" s="42"/>
      <c r="V61" s="679" t="s">
        <v>127</v>
      </c>
      <c r="W61" s="680"/>
      <c r="X61" s="680"/>
      <c r="Y61" s="681"/>
    </row>
    <row r="62" spans="1:25" s="150" customFormat="1" ht="13.5" thickBot="1">
      <c r="A62" s="151">
        <v>37</v>
      </c>
      <c r="B62" s="42" t="s">
        <v>60</v>
      </c>
      <c r="C62" s="42"/>
      <c r="D62" s="42"/>
      <c r="E62" s="42"/>
      <c r="F62" s="42"/>
      <c r="G62" s="42"/>
      <c r="H62" s="15">
        <f>IF(N13="","",(N13*R13)+IF(N14="",0,(N14*R14))+IF(N15="",0,(N15*R15)))</f>
        <v>55919.972482949255</v>
      </c>
      <c r="I62" s="97"/>
      <c r="J62" s="42"/>
      <c r="K62" s="42"/>
      <c r="L62" s="7">
        <f>IF($F$10=0,"",IF(H62="","",H62/$F$10))</f>
      </c>
      <c r="M62" s="161"/>
      <c r="N62" s="7">
        <f>IF($H$10=0,"",IF(H62="","",H62/$H$10))</f>
      </c>
      <c r="O62" s="2"/>
      <c r="P62" s="2"/>
      <c r="Q62" s="42"/>
      <c r="R62" s="16">
        <f>IF(OR($H$61="",$N$13=""),"",$H$61/($N$13*$R$13))</f>
        <v>0.7845649126998951</v>
      </c>
      <c r="S62" s="42"/>
      <c r="T62" s="17">
        <f>IF(OR($T$5="",$H$61=""),"",$H$61/$T$5)</f>
        <v>0.0533344</v>
      </c>
      <c r="U62" s="42"/>
      <c r="V62" s="773"/>
      <c r="W62" s="774"/>
      <c r="X62" s="774"/>
      <c r="Y62" s="775"/>
    </row>
    <row r="63" spans="1:25" s="150" customFormat="1" ht="12.75">
      <c r="A63" s="151">
        <v>38</v>
      </c>
      <c r="B63" s="42" t="s">
        <v>61</v>
      </c>
      <c r="C63" s="42"/>
      <c r="D63" s="42"/>
      <c r="E63" s="42"/>
      <c r="F63" s="42"/>
      <c r="G63" s="42"/>
      <c r="H63" s="60"/>
      <c r="I63" s="156"/>
      <c r="J63" s="42"/>
      <c r="K63" s="42"/>
      <c r="L63" s="1">
        <f>IF($F$10=0,"",IF(H63="","",H63/$F$10))</f>
      </c>
      <c r="M63" s="161"/>
      <c r="N63" s="1">
        <f>IF($H$10=0,"",IF(H63="","",H63/$H$10))</f>
      </c>
      <c r="O63" s="2"/>
      <c r="P63" s="2"/>
      <c r="Q63" s="42"/>
      <c r="R63" s="500" t="s">
        <v>276</v>
      </c>
      <c r="S63" s="42"/>
      <c r="T63" s="500" t="s">
        <v>277</v>
      </c>
      <c r="U63" s="42"/>
      <c r="V63" s="698" t="s">
        <v>128</v>
      </c>
      <c r="W63" s="699"/>
      <c r="X63" s="699"/>
      <c r="Y63" s="700"/>
    </row>
    <row r="64" spans="1:25" s="150" customFormat="1" ht="13.5" thickBot="1">
      <c r="A64" s="151">
        <v>39</v>
      </c>
      <c r="B64" s="42" t="s">
        <v>62</v>
      </c>
      <c r="C64" s="42"/>
      <c r="D64" s="42"/>
      <c r="E64" s="42"/>
      <c r="F64" s="42"/>
      <c r="G64" s="42"/>
      <c r="H64" s="60"/>
      <c r="I64" s="156"/>
      <c r="J64" s="42"/>
      <c r="K64" s="42"/>
      <c r="L64" s="1">
        <f>IF($F$10=0,"",IF(H64="","",H64/$F$10))</f>
      </c>
      <c r="M64" s="161"/>
      <c r="N64" s="1">
        <f>IF($H$10=0,"",IF(H64="","",H64/$H$10))</f>
      </c>
      <c r="O64" s="2"/>
      <c r="P64" s="2"/>
      <c r="Q64" s="42"/>
      <c r="R64" s="16">
        <f>IF(OR($H$61="",$N$13=""),"",IF($N$15="",IF($N$14="",$R$61,$H$61/(($N$13*$R$13)+($N$14*$R$14))),$H$61/(($N$13*$R$13)+($N$14*$R$14)+($N$15*$R$15))))</f>
        <v>0.5961018670058177</v>
      </c>
      <c r="S64" s="42"/>
      <c r="T64" s="17">
        <f>IF(OR($H$66="",$H$66=0,$H$66&lt;0,$T$9="",$T$9=0,$T$9&lt;0),"",$H$66/$T$9)</f>
      </c>
      <c r="U64" s="42"/>
      <c r="V64" s="701">
        <f>IF(OR($V$58="",$V$62=""),"",$V$58*$V$62)</f>
      </c>
      <c r="W64" s="702"/>
      <c r="X64" s="702"/>
      <c r="Y64" s="703"/>
    </row>
    <row r="65" spans="1:25" s="150" customFormat="1" ht="12.75">
      <c r="A65" s="151">
        <v>40</v>
      </c>
      <c r="B65" s="42" t="s">
        <v>63</v>
      </c>
      <c r="C65" s="42"/>
      <c r="D65" s="42"/>
      <c r="E65" s="42"/>
      <c r="F65" s="42"/>
      <c r="G65" s="42"/>
      <c r="H65" s="60"/>
      <c r="I65" s="156"/>
      <c r="J65" s="42"/>
      <c r="K65" s="42"/>
      <c r="L65" s="1">
        <f>IF($F$10=0,"",IF(H65="","",H65/$F$10))</f>
      </c>
      <c r="M65" s="161"/>
      <c r="N65" s="1">
        <f>IF($H$10=0,"",IF(H65="","",H65/$H$10))</f>
      </c>
      <c r="O65" s="2"/>
      <c r="P65" s="2"/>
      <c r="Q65" s="42"/>
      <c r="U65" s="42"/>
      <c r="V65" s="698" t="s">
        <v>129</v>
      </c>
      <c r="W65" s="699"/>
      <c r="X65" s="699"/>
      <c r="Y65" s="700"/>
    </row>
    <row r="66" spans="1:25" s="150" customFormat="1" ht="13.5" thickBot="1">
      <c r="A66" s="201">
        <v>41</v>
      </c>
      <c r="B66" s="163" t="s">
        <v>51</v>
      </c>
      <c r="C66" s="163"/>
      <c r="D66" s="43"/>
      <c r="E66" s="43"/>
      <c r="F66" s="43"/>
      <c r="G66" s="43"/>
      <c r="H66" s="5">
        <f>IF(OR($H$23=0,H61=""),"",IF(H62="",H61-H63-H64-H65,H61-H62-H63-H64-H65))</f>
        <v>-22585.972482949255</v>
      </c>
      <c r="I66" s="99"/>
      <c r="J66" s="43"/>
      <c r="K66" s="43"/>
      <c r="L66" s="6">
        <f>IF($F$10=0,"",IF($H$66="","",$H$66/$F$10))</f>
      </c>
      <c r="M66" s="164"/>
      <c r="N66" s="6">
        <f>IF($H$10=0,"",IF($H$66="","",$H$66/$H$10))</f>
      </c>
      <c r="O66" s="14"/>
      <c r="P66" s="14"/>
      <c r="Q66" s="43"/>
      <c r="R66" s="43"/>
      <c r="S66" s="43"/>
      <c r="T66" s="43"/>
      <c r="U66" s="43"/>
      <c r="V66" s="701">
        <f>IF($V$64="","",IF($T$6="",$V$64,$V$64-$T$6))</f>
      </c>
      <c r="W66" s="702"/>
      <c r="X66" s="702"/>
      <c r="Y66" s="703"/>
    </row>
    <row r="67" spans="1:25" ht="12.75" customHeight="1">
      <c r="A67" s="731" t="s">
        <v>338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</row>
    <row r="68" spans="1:25" ht="12.75" customHeight="1">
      <c r="A68" s="730" t="s">
        <v>69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</row>
    <row r="69" spans="1:25" ht="15" customHeight="1">
      <c r="A69" s="723" t="s">
        <v>70</v>
      </c>
      <c r="B69" s="723"/>
      <c r="C69" s="165"/>
      <c r="D69" s="770"/>
      <c r="E69" s="770"/>
      <c r="F69" s="770"/>
      <c r="G69" s="166"/>
      <c r="H69" s="195" t="s">
        <v>71</v>
      </c>
      <c r="I69" s="165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169"/>
      <c r="U69" s="169"/>
      <c r="V69" s="169"/>
      <c r="W69" s="169"/>
      <c r="X69" s="169"/>
      <c r="Y69" s="169"/>
    </row>
    <row r="70" spans="1:25" ht="15" customHeight="1">
      <c r="A70" s="722" t="s">
        <v>141</v>
      </c>
      <c r="B70" s="722"/>
      <c r="C70" s="167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69"/>
      <c r="T70" s="769"/>
      <c r="U70" s="769"/>
      <c r="V70" s="769"/>
      <c r="W70" s="769"/>
      <c r="X70" s="769"/>
      <c r="Y70" s="769"/>
    </row>
    <row r="71" spans="1:25" ht="15" customHeight="1">
      <c r="A71" s="769"/>
      <c r="B71" s="769"/>
      <c r="C71" s="769"/>
      <c r="D71" s="769"/>
      <c r="E71" s="769"/>
      <c r="F71" s="769"/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</row>
    <row r="72" spans="1:25" ht="15" customHeight="1">
      <c r="A72" s="782"/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  <c r="N72" s="782"/>
      <c r="O72" s="782"/>
      <c r="P72" s="782"/>
      <c r="Q72" s="782"/>
      <c r="R72" s="782"/>
      <c r="S72" s="782"/>
      <c r="T72" s="782"/>
      <c r="U72" s="782"/>
      <c r="V72" s="782"/>
      <c r="W72" s="782"/>
      <c r="X72" s="782"/>
      <c r="Y72" s="782"/>
    </row>
    <row r="73" spans="1:25" ht="15" customHeight="1">
      <c r="A73" s="782"/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2"/>
      <c r="X73" s="782"/>
      <c r="Y73" s="782"/>
    </row>
    <row r="74" spans="1:25" ht="15" customHeight="1">
      <c r="A74" s="783"/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3"/>
      <c r="S74" s="783"/>
      <c r="T74" s="783"/>
      <c r="U74" s="783"/>
      <c r="V74" s="783"/>
      <c r="W74" s="783"/>
      <c r="X74" s="783"/>
      <c r="Y74" s="783"/>
    </row>
    <row r="75" spans="1:25" ht="15" customHeight="1">
      <c r="A75" s="784"/>
      <c r="B75" s="784"/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784"/>
    </row>
    <row r="76" spans="1:25" ht="15" customHeight="1">
      <c r="A76" s="787"/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</row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 password="D3AD" sheet="1" objects="1" scenarios="1" selectLockedCells="1" selectUnlockedCells="1"/>
  <mergeCells count="83">
    <mergeCell ref="A76:Y76"/>
    <mergeCell ref="D53:F53"/>
    <mergeCell ref="V53:Y53"/>
    <mergeCell ref="D54:F54"/>
    <mergeCell ref="V54:Y54"/>
    <mergeCell ref="V56:Y56"/>
    <mergeCell ref="D55:F55"/>
    <mergeCell ref="V55:Y55"/>
    <mergeCell ref="V57:Y57"/>
    <mergeCell ref="D57:F57"/>
    <mergeCell ref="V46:Y46"/>
    <mergeCell ref="A73:Y73"/>
    <mergeCell ref="A74:Y74"/>
    <mergeCell ref="A75:Y75"/>
    <mergeCell ref="D56:F56"/>
    <mergeCell ref="D58:F58"/>
    <mergeCell ref="V47:Y47"/>
    <mergeCell ref="V52:Y52"/>
    <mergeCell ref="V50:Y50"/>
    <mergeCell ref="A72:Y72"/>
    <mergeCell ref="V40:Y40"/>
    <mergeCell ref="V41:Y41"/>
    <mergeCell ref="V42:Y42"/>
    <mergeCell ref="V35:Y35"/>
    <mergeCell ref="V36:Y36"/>
    <mergeCell ref="V37:Y37"/>
    <mergeCell ref="V38:Y38"/>
    <mergeCell ref="V49:Y49"/>
    <mergeCell ref="B22:G22"/>
    <mergeCell ref="V29:Y29"/>
    <mergeCell ref="V48:Y48"/>
    <mergeCell ref="V43:Y43"/>
    <mergeCell ref="V44:Y44"/>
    <mergeCell ref="V45:Y45"/>
    <mergeCell ref="V31:Y31"/>
    <mergeCell ref="V32:Y32"/>
    <mergeCell ref="V39:Y39"/>
    <mergeCell ref="D13:H13"/>
    <mergeCell ref="D14:H14"/>
    <mergeCell ref="D15:H15"/>
    <mergeCell ref="V33:Y33"/>
    <mergeCell ref="D17:H17"/>
    <mergeCell ref="D18:H18"/>
    <mergeCell ref="D19:H19"/>
    <mergeCell ref="D20:H20"/>
    <mergeCell ref="D16:H16"/>
    <mergeCell ref="T17:X17"/>
    <mergeCell ref="V62:Y62"/>
    <mergeCell ref="V58:Y58"/>
    <mergeCell ref="V61:Y61"/>
    <mergeCell ref="V59:Y59"/>
    <mergeCell ref="V60:Y60"/>
    <mergeCell ref="V51:Y51"/>
    <mergeCell ref="V34:Y34"/>
    <mergeCell ref="I10:Y10"/>
    <mergeCell ref="A3:Y3"/>
    <mergeCell ref="V5:X5"/>
    <mergeCell ref="V6:X6"/>
    <mergeCell ref="D7:H7"/>
    <mergeCell ref="D8:H8"/>
    <mergeCell ref="V9:Y9"/>
    <mergeCell ref="V8:X8"/>
    <mergeCell ref="V7:X7"/>
    <mergeCell ref="D9:H9"/>
    <mergeCell ref="A1:Y1"/>
    <mergeCell ref="A4:H4"/>
    <mergeCell ref="D5:H5"/>
    <mergeCell ref="D6:H6"/>
    <mergeCell ref="I4:S4"/>
    <mergeCell ref="A2:Y2"/>
    <mergeCell ref="T4:Y4"/>
    <mergeCell ref="A71:Y71"/>
    <mergeCell ref="A70:B70"/>
    <mergeCell ref="A69:B69"/>
    <mergeCell ref="D70:Y70"/>
    <mergeCell ref="D69:F69"/>
    <mergeCell ref="J69:S69"/>
    <mergeCell ref="A68:Y68"/>
    <mergeCell ref="A67:Y67"/>
    <mergeCell ref="V63:Y63"/>
    <mergeCell ref="V64:Y64"/>
    <mergeCell ref="V65:Y65"/>
    <mergeCell ref="V66:Y66"/>
  </mergeCells>
  <conditionalFormatting sqref="N18">
    <cfRule type="cellIs" priority="1" dxfId="1" operator="lessThan" stopIfTrue="1">
      <formula>0</formula>
    </cfRule>
  </conditionalFormatting>
  <conditionalFormatting sqref="T28">
    <cfRule type="cellIs" priority="2" dxfId="0" operator="notEqual" stopIfTrue="1">
      <formula>MASTER!$F$10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scale="71"/>
  <headerFooter alignWithMargins="0">
    <oddHeader>&amp;R&amp;"Arial,Italic"&amp;A</oddHeader>
    <oddFooter>&amp;C&amp;F
MASTER - DO NOT DELETE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L61"/>
  <sheetViews>
    <sheetView showGridLines="0" showRowColHeaders="0" workbookViewId="0" topLeftCell="A16">
      <selection activeCell="B5" sqref="B5:J12"/>
    </sheetView>
  </sheetViews>
  <sheetFormatPr defaultColWidth="9.140625" defaultRowHeight="12.75"/>
  <cols>
    <col min="1" max="16384" width="9.140625" style="417" customWidth="1"/>
  </cols>
  <sheetData>
    <row r="1" spans="1:12" ht="18">
      <c r="A1" s="415" t="s">
        <v>202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">
      <c r="A2" s="415" t="s">
        <v>203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ht="6" customHeight="1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2"/>
      <c r="L3" s="416"/>
    </row>
    <row r="4" spans="1:12" ht="18.75" customHeight="1">
      <c r="A4" s="585" t="s">
        <v>325</v>
      </c>
      <c r="B4" s="586"/>
      <c r="C4" s="586"/>
      <c r="D4" s="586"/>
      <c r="E4" s="586"/>
      <c r="F4" s="586"/>
      <c r="G4" s="586"/>
      <c r="H4" s="586"/>
      <c r="I4" s="586"/>
      <c r="J4" s="586"/>
      <c r="K4" s="587"/>
      <c r="L4" s="416"/>
    </row>
    <row r="5" spans="1:12" ht="12">
      <c r="A5" s="423"/>
      <c r="B5" s="588"/>
      <c r="C5" s="589"/>
      <c r="D5" s="589"/>
      <c r="E5" s="589"/>
      <c r="F5" s="589"/>
      <c r="G5" s="589"/>
      <c r="H5" s="589"/>
      <c r="I5" s="589"/>
      <c r="J5" s="590"/>
      <c r="K5" s="424"/>
      <c r="L5" s="416"/>
    </row>
    <row r="6" spans="1:12" ht="12">
      <c r="A6" s="423"/>
      <c r="B6" s="591"/>
      <c r="C6" s="592"/>
      <c r="D6" s="592"/>
      <c r="E6" s="592"/>
      <c r="F6" s="592"/>
      <c r="G6" s="592"/>
      <c r="H6" s="592"/>
      <c r="I6" s="592"/>
      <c r="J6" s="593"/>
      <c r="K6" s="424"/>
      <c r="L6" s="416"/>
    </row>
    <row r="7" spans="1:12" ht="12">
      <c r="A7" s="423"/>
      <c r="B7" s="591"/>
      <c r="C7" s="592"/>
      <c r="D7" s="592"/>
      <c r="E7" s="592"/>
      <c r="F7" s="592"/>
      <c r="G7" s="592"/>
      <c r="H7" s="592"/>
      <c r="I7" s="592"/>
      <c r="J7" s="593"/>
      <c r="K7" s="424"/>
      <c r="L7" s="416"/>
    </row>
    <row r="8" spans="1:12" ht="12">
      <c r="A8" s="423"/>
      <c r="B8" s="591"/>
      <c r="C8" s="592"/>
      <c r="D8" s="592"/>
      <c r="E8" s="592"/>
      <c r="F8" s="592"/>
      <c r="G8" s="592"/>
      <c r="H8" s="592"/>
      <c r="I8" s="592"/>
      <c r="J8" s="593"/>
      <c r="K8" s="424"/>
      <c r="L8" s="416"/>
    </row>
    <row r="9" spans="1:12" ht="12">
      <c r="A9" s="423"/>
      <c r="B9" s="591"/>
      <c r="C9" s="592"/>
      <c r="D9" s="592"/>
      <c r="E9" s="592"/>
      <c r="F9" s="592"/>
      <c r="G9" s="592"/>
      <c r="H9" s="592"/>
      <c r="I9" s="592"/>
      <c r="J9" s="593"/>
      <c r="K9" s="424"/>
      <c r="L9" s="416"/>
    </row>
    <row r="10" spans="1:12" ht="12">
      <c r="A10" s="423"/>
      <c r="B10" s="591"/>
      <c r="C10" s="592"/>
      <c r="D10" s="592"/>
      <c r="E10" s="592"/>
      <c r="F10" s="592"/>
      <c r="G10" s="592"/>
      <c r="H10" s="592"/>
      <c r="I10" s="592"/>
      <c r="J10" s="593"/>
      <c r="K10" s="424"/>
      <c r="L10" s="416"/>
    </row>
    <row r="11" spans="1:12" ht="12">
      <c r="A11" s="423"/>
      <c r="B11" s="591"/>
      <c r="C11" s="592"/>
      <c r="D11" s="592"/>
      <c r="E11" s="592"/>
      <c r="F11" s="592"/>
      <c r="G11" s="592"/>
      <c r="H11" s="592"/>
      <c r="I11" s="592"/>
      <c r="J11" s="593"/>
      <c r="K11" s="424"/>
      <c r="L11" s="416"/>
    </row>
    <row r="12" spans="1:12" ht="12">
      <c r="A12" s="423"/>
      <c r="B12" s="594"/>
      <c r="C12" s="595"/>
      <c r="D12" s="595"/>
      <c r="E12" s="595"/>
      <c r="F12" s="595"/>
      <c r="G12" s="595"/>
      <c r="H12" s="595"/>
      <c r="I12" s="595"/>
      <c r="J12" s="596"/>
      <c r="K12" s="424"/>
      <c r="L12" s="416"/>
    </row>
    <row r="13" spans="1:12" ht="6.75" customHeight="1">
      <c r="A13" s="423"/>
      <c r="B13" s="425"/>
      <c r="C13" s="425"/>
      <c r="D13" s="425"/>
      <c r="E13" s="425"/>
      <c r="F13" s="425"/>
      <c r="G13" s="425"/>
      <c r="H13" s="425"/>
      <c r="I13" s="425"/>
      <c r="J13" s="425"/>
      <c r="K13" s="424"/>
      <c r="L13" s="416"/>
    </row>
    <row r="14" spans="1:12" ht="15" customHeight="1">
      <c r="A14" s="603" t="s">
        <v>326</v>
      </c>
      <c r="B14" s="604"/>
      <c r="C14" s="604"/>
      <c r="D14" s="604"/>
      <c r="E14" s="604"/>
      <c r="F14" s="604"/>
      <c r="G14" s="604"/>
      <c r="H14" s="604"/>
      <c r="I14" s="604"/>
      <c r="J14" s="604"/>
      <c r="K14" s="605"/>
      <c r="L14" s="416"/>
    </row>
    <row r="15" spans="1:12" ht="15" customHeight="1">
      <c r="A15" s="603" t="s">
        <v>327</v>
      </c>
      <c r="B15" s="604"/>
      <c r="C15" s="604"/>
      <c r="D15" s="604"/>
      <c r="E15" s="604"/>
      <c r="F15" s="604"/>
      <c r="G15" s="604"/>
      <c r="H15" s="604"/>
      <c r="I15" s="604"/>
      <c r="J15" s="604"/>
      <c r="K15" s="605"/>
      <c r="L15" s="416"/>
    </row>
    <row r="16" spans="1:12" ht="3.75" customHeight="1">
      <c r="A16" s="603"/>
      <c r="B16" s="604"/>
      <c r="C16" s="604"/>
      <c r="D16" s="604"/>
      <c r="E16" s="604"/>
      <c r="F16" s="604"/>
      <c r="G16" s="604"/>
      <c r="H16" s="604"/>
      <c r="I16" s="604"/>
      <c r="J16" s="604"/>
      <c r="K16" s="605"/>
      <c r="L16" s="416"/>
    </row>
    <row r="17" spans="1:12" ht="12">
      <c r="A17" s="423"/>
      <c r="B17" s="588"/>
      <c r="C17" s="589"/>
      <c r="D17" s="589"/>
      <c r="E17" s="589"/>
      <c r="F17" s="589"/>
      <c r="G17" s="589"/>
      <c r="H17" s="589"/>
      <c r="I17" s="589"/>
      <c r="J17" s="590"/>
      <c r="K17" s="424"/>
      <c r="L17" s="416"/>
    </row>
    <row r="18" spans="1:12" ht="12">
      <c r="A18" s="423"/>
      <c r="B18" s="591"/>
      <c r="C18" s="592"/>
      <c r="D18" s="592"/>
      <c r="E18" s="592"/>
      <c r="F18" s="592"/>
      <c r="G18" s="592"/>
      <c r="H18" s="592"/>
      <c r="I18" s="592"/>
      <c r="J18" s="593"/>
      <c r="K18" s="424"/>
      <c r="L18" s="416"/>
    </row>
    <row r="19" spans="1:12" ht="12">
      <c r="A19" s="423"/>
      <c r="B19" s="594"/>
      <c r="C19" s="595"/>
      <c r="D19" s="595"/>
      <c r="E19" s="595"/>
      <c r="F19" s="595"/>
      <c r="G19" s="595"/>
      <c r="H19" s="595"/>
      <c r="I19" s="595"/>
      <c r="J19" s="596"/>
      <c r="K19" s="424"/>
      <c r="L19" s="416"/>
    </row>
    <row r="20" spans="1:12" ht="21.75" customHeight="1">
      <c r="A20" s="457" t="s">
        <v>204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4"/>
      <c r="L20" s="416"/>
    </row>
    <row r="21" spans="1:12" ht="12">
      <c r="A21" s="423"/>
      <c r="B21" s="600"/>
      <c r="C21" s="601"/>
      <c r="D21" s="601"/>
      <c r="E21" s="601"/>
      <c r="F21" s="601"/>
      <c r="G21" s="601"/>
      <c r="H21" s="601"/>
      <c r="I21" s="601"/>
      <c r="J21" s="602"/>
      <c r="K21" s="424"/>
      <c r="L21" s="416"/>
    </row>
    <row r="22" spans="1:12" ht="21.75" customHeight="1">
      <c r="A22" s="457" t="s">
        <v>205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4"/>
      <c r="L22" s="416"/>
    </row>
    <row r="23" spans="1:12" ht="12">
      <c r="A23" s="423"/>
      <c r="B23" s="600"/>
      <c r="C23" s="601"/>
      <c r="D23" s="601"/>
      <c r="E23" s="601"/>
      <c r="F23" s="601"/>
      <c r="G23" s="601"/>
      <c r="H23" s="601"/>
      <c r="I23" s="601"/>
      <c r="J23" s="602"/>
      <c r="K23" s="424"/>
      <c r="L23" s="416"/>
    </row>
    <row r="24" spans="1:12" ht="6.75" customHeight="1">
      <c r="A24" s="423"/>
      <c r="B24" s="425"/>
      <c r="C24" s="425"/>
      <c r="D24" s="425"/>
      <c r="E24" s="425"/>
      <c r="F24" s="425"/>
      <c r="G24" s="425"/>
      <c r="H24" s="425"/>
      <c r="I24" s="425"/>
      <c r="J24" s="425"/>
      <c r="K24" s="424"/>
      <c r="L24" s="416"/>
    </row>
    <row r="25" spans="1:12" ht="15" customHeight="1">
      <c r="A25" s="597" t="s">
        <v>206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9"/>
      <c r="L25" s="416"/>
    </row>
    <row r="26" spans="1:12" ht="12.75" customHeight="1">
      <c r="A26" s="597" t="s">
        <v>207</v>
      </c>
      <c r="B26" s="598"/>
      <c r="C26" s="598"/>
      <c r="D26" s="598"/>
      <c r="E26" s="598"/>
      <c r="F26" s="598"/>
      <c r="G26" s="598"/>
      <c r="H26" s="598"/>
      <c r="I26" s="598"/>
      <c r="J26" s="598"/>
      <c r="K26" s="599"/>
      <c r="L26" s="416"/>
    </row>
    <row r="27" spans="1:12" ht="12">
      <c r="A27" s="423"/>
      <c r="B27" s="588"/>
      <c r="C27" s="589"/>
      <c r="D27" s="589"/>
      <c r="E27" s="589"/>
      <c r="F27" s="589"/>
      <c r="G27" s="589"/>
      <c r="H27" s="589"/>
      <c r="I27" s="589"/>
      <c r="J27" s="590"/>
      <c r="K27" s="424"/>
      <c r="L27" s="416"/>
    </row>
    <row r="28" spans="1:12" ht="12">
      <c r="A28" s="423"/>
      <c r="B28" s="591"/>
      <c r="C28" s="592"/>
      <c r="D28" s="592"/>
      <c r="E28" s="592"/>
      <c r="F28" s="592"/>
      <c r="G28" s="592"/>
      <c r="H28" s="592"/>
      <c r="I28" s="592"/>
      <c r="J28" s="593"/>
      <c r="K28" s="424"/>
      <c r="L28" s="416"/>
    </row>
    <row r="29" spans="1:12" ht="12">
      <c r="A29" s="423"/>
      <c r="B29" s="594"/>
      <c r="C29" s="595"/>
      <c r="D29" s="595"/>
      <c r="E29" s="595"/>
      <c r="F29" s="595"/>
      <c r="G29" s="595"/>
      <c r="H29" s="595"/>
      <c r="I29" s="595"/>
      <c r="J29" s="596"/>
      <c r="K29" s="424"/>
      <c r="L29" s="416"/>
    </row>
    <row r="30" spans="1:12" ht="6" customHeight="1">
      <c r="A30" s="423"/>
      <c r="B30" s="425"/>
      <c r="C30" s="425"/>
      <c r="D30" s="425"/>
      <c r="E30" s="425"/>
      <c r="F30" s="425"/>
      <c r="G30" s="425"/>
      <c r="H30" s="425"/>
      <c r="I30" s="425"/>
      <c r="J30" s="425"/>
      <c r="K30" s="424"/>
      <c r="L30" s="416"/>
    </row>
    <row r="31" spans="1:12" ht="6" customHeight="1">
      <c r="A31" s="612" t="s">
        <v>208</v>
      </c>
      <c r="B31" s="613"/>
      <c r="C31" s="613"/>
      <c r="D31" s="613"/>
      <c r="E31" s="613"/>
      <c r="F31" s="613"/>
      <c r="G31" s="613"/>
      <c r="H31" s="613"/>
      <c r="I31" s="613"/>
      <c r="J31" s="613"/>
      <c r="K31" s="614"/>
      <c r="L31" s="416"/>
    </row>
    <row r="32" spans="1:12" ht="12.75" customHeight="1">
      <c r="A32" s="612"/>
      <c r="B32" s="613"/>
      <c r="C32" s="613"/>
      <c r="D32" s="613"/>
      <c r="E32" s="613"/>
      <c r="F32" s="613"/>
      <c r="G32" s="613"/>
      <c r="H32" s="613"/>
      <c r="I32" s="613"/>
      <c r="J32" s="613"/>
      <c r="K32" s="614"/>
      <c r="L32" s="416"/>
    </row>
    <row r="33" spans="1:12" ht="12.75" customHeight="1">
      <c r="A33" s="612"/>
      <c r="B33" s="613"/>
      <c r="C33" s="613"/>
      <c r="D33" s="613"/>
      <c r="E33" s="613"/>
      <c r="F33" s="613"/>
      <c r="G33" s="613"/>
      <c r="H33" s="613"/>
      <c r="I33" s="613"/>
      <c r="J33" s="613"/>
      <c r="K33" s="614"/>
      <c r="L33" s="416"/>
    </row>
    <row r="34" spans="1:12" ht="15" customHeight="1">
      <c r="A34" s="612"/>
      <c r="B34" s="613"/>
      <c r="C34" s="613"/>
      <c r="D34" s="613"/>
      <c r="E34" s="613"/>
      <c r="F34" s="613"/>
      <c r="G34" s="613"/>
      <c r="H34" s="613"/>
      <c r="I34" s="613"/>
      <c r="J34" s="613"/>
      <c r="K34" s="614"/>
      <c r="L34" s="416"/>
    </row>
    <row r="35" spans="1:12" ht="12">
      <c r="A35" s="423"/>
      <c r="B35" s="608"/>
      <c r="C35" s="589"/>
      <c r="D35" s="589"/>
      <c r="E35" s="589"/>
      <c r="F35" s="589"/>
      <c r="G35" s="589"/>
      <c r="H35" s="589"/>
      <c r="I35" s="589"/>
      <c r="J35" s="590"/>
      <c r="K35" s="424"/>
      <c r="L35" s="416"/>
    </row>
    <row r="36" spans="1:12" ht="12">
      <c r="A36" s="423"/>
      <c r="B36" s="591"/>
      <c r="C36" s="592"/>
      <c r="D36" s="592"/>
      <c r="E36" s="592"/>
      <c r="F36" s="592"/>
      <c r="G36" s="592"/>
      <c r="H36" s="592"/>
      <c r="I36" s="592"/>
      <c r="J36" s="593"/>
      <c r="K36" s="424"/>
      <c r="L36" s="416"/>
    </row>
    <row r="37" spans="1:12" ht="12">
      <c r="A37" s="423"/>
      <c r="B37" s="591"/>
      <c r="C37" s="592"/>
      <c r="D37" s="592"/>
      <c r="E37" s="592"/>
      <c r="F37" s="592"/>
      <c r="G37" s="592"/>
      <c r="H37" s="592"/>
      <c r="I37" s="592"/>
      <c r="J37" s="593"/>
      <c r="K37" s="424"/>
      <c r="L37" s="416"/>
    </row>
    <row r="38" spans="1:12" ht="12">
      <c r="A38" s="423"/>
      <c r="B38" s="591"/>
      <c r="C38" s="592"/>
      <c r="D38" s="592"/>
      <c r="E38" s="592"/>
      <c r="F38" s="592"/>
      <c r="G38" s="592"/>
      <c r="H38" s="592"/>
      <c r="I38" s="592"/>
      <c r="J38" s="593"/>
      <c r="K38" s="424"/>
      <c r="L38" s="416"/>
    </row>
    <row r="39" spans="1:12" ht="12">
      <c r="A39" s="423"/>
      <c r="B39" s="591"/>
      <c r="C39" s="592"/>
      <c r="D39" s="592"/>
      <c r="E39" s="592"/>
      <c r="F39" s="592"/>
      <c r="G39" s="592"/>
      <c r="H39" s="592"/>
      <c r="I39" s="592"/>
      <c r="J39" s="593"/>
      <c r="K39" s="424"/>
      <c r="L39" s="416"/>
    </row>
    <row r="40" spans="1:12" ht="12">
      <c r="A40" s="423"/>
      <c r="B40" s="591"/>
      <c r="C40" s="592"/>
      <c r="D40" s="592"/>
      <c r="E40" s="592"/>
      <c r="F40" s="592"/>
      <c r="G40" s="592"/>
      <c r="H40" s="592"/>
      <c r="I40" s="592"/>
      <c r="J40" s="593"/>
      <c r="K40" s="424"/>
      <c r="L40" s="416"/>
    </row>
    <row r="41" spans="1:12" ht="12">
      <c r="A41" s="423"/>
      <c r="B41" s="591"/>
      <c r="C41" s="592"/>
      <c r="D41" s="592"/>
      <c r="E41" s="592"/>
      <c r="F41" s="592"/>
      <c r="G41" s="592"/>
      <c r="H41" s="592"/>
      <c r="I41" s="592"/>
      <c r="J41" s="593"/>
      <c r="K41" s="424"/>
      <c r="L41" s="416"/>
    </row>
    <row r="42" spans="1:12" ht="12">
      <c r="A42" s="423"/>
      <c r="B42" s="591"/>
      <c r="C42" s="592"/>
      <c r="D42" s="592"/>
      <c r="E42" s="592"/>
      <c r="F42" s="592"/>
      <c r="G42" s="592"/>
      <c r="H42" s="592"/>
      <c r="I42" s="592"/>
      <c r="J42" s="593"/>
      <c r="K42" s="424"/>
      <c r="L42" s="416"/>
    </row>
    <row r="43" spans="1:12" ht="12">
      <c r="A43" s="423"/>
      <c r="B43" s="594"/>
      <c r="C43" s="595"/>
      <c r="D43" s="595"/>
      <c r="E43" s="595"/>
      <c r="F43" s="595"/>
      <c r="G43" s="595"/>
      <c r="H43" s="595"/>
      <c r="I43" s="595"/>
      <c r="J43" s="596"/>
      <c r="K43" s="424"/>
      <c r="L43" s="416"/>
    </row>
    <row r="44" spans="1:12" ht="4.5" customHeight="1">
      <c r="A44" s="423"/>
      <c r="B44" s="425"/>
      <c r="C44" s="425"/>
      <c r="D44" s="425"/>
      <c r="E44" s="425"/>
      <c r="F44" s="425"/>
      <c r="G44" s="425"/>
      <c r="H44" s="425"/>
      <c r="I44" s="425"/>
      <c r="J44" s="425"/>
      <c r="K44" s="424"/>
      <c r="L44" s="416"/>
    </row>
    <row r="45" spans="1:12" ht="17.25" customHeight="1">
      <c r="A45" s="457" t="s">
        <v>209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4"/>
      <c r="L45" s="416"/>
    </row>
    <row r="46" spans="1:12" ht="12">
      <c r="A46" s="423"/>
      <c r="B46" s="588"/>
      <c r="C46" s="589"/>
      <c r="D46" s="589"/>
      <c r="E46" s="589"/>
      <c r="F46" s="589"/>
      <c r="G46" s="589"/>
      <c r="H46" s="589"/>
      <c r="I46" s="589"/>
      <c r="J46" s="590"/>
      <c r="K46" s="424"/>
      <c r="L46" s="416"/>
    </row>
    <row r="47" spans="1:12" ht="12">
      <c r="A47" s="423"/>
      <c r="B47" s="594"/>
      <c r="C47" s="595"/>
      <c r="D47" s="595"/>
      <c r="E47" s="595"/>
      <c r="F47" s="595"/>
      <c r="G47" s="595"/>
      <c r="H47" s="595"/>
      <c r="I47" s="595"/>
      <c r="J47" s="596"/>
      <c r="K47" s="424"/>
      <c r="L47" s="416"/>
    </row>
    <row r="48" spans="1:12" ht="4.5" customHeight="1">
      <c r="A48" s="423"/>
      <c r="B48" s="425"/>
      <c r="C48" s="425"/>
      <c r="D48" s="425"/>
      <c r="E48" s="425"/>
      <c r="F48" s="425"/>
      <c r="G48" s="425"/>
      <c r="H48" s="425"/>
      <c r="I48" s="425"/>
      <c r="J48" s="425"/>
      <c r="K48" s="424"/>
      <c r="L48" s="416"/>
    </row>
    <row r="49" spans="1:12" ht="19.5" customHeight="1">
      <c r="A49" s="609" t="s">
        <v>210</v>
      </c>
      <c r="B49" s="610"/>
      <c r="C49" s="610"/>
      <c r="D49" s="610"/>
      <c r="E49" s="610"/>
      <c r="F49" s="610"/>
      <c r="G49" s="610"/>
      <c r="H49" s="610"/>
      <c r="I49" s="610"/>
      <c r="J49" s="610"/>
      <c r="K49" s="611"/>
      <c r="L49" s="416"/>
    </row>
    <row r="50" spans="1:12" ht="12">
      <c r="A50" s="423"/>
      <c r="B50" s="588"/>
      <c r="C50" s="589"/>
      <c r="D50" s="589"/>
      <c r="E50" s="589"/>
      <c r="F50" s="589"/>
      <c r="G50" s="589"/>
      <c r="H50" s="589"/>
      <c r="I50" s="589"/>
      <c r="J50" s="590"/>
      <c r="K50" s="424"/>
      <c r="L50" s="416"/>
    </row>
    <row r="51" spans="1:12" ht="12">
      <c r="A51" s="423"/>
      <c r="B51" s="591"/>
      <c r="C51" s="592"/>
      <c r="D51" s="592"/>
      <c r="E51" s="592"/>
      <c r="F51" s="592"/>
      <c r="G51" s="592"/>
      <c r="H51" s="592"/>
      <c r="I51" s="592"/>
      <c r="J51" s="593"/>
      <c r="K51" s="424"/>
      <c r="L51" s="416"/>
    </row>
    <row r="52" spans="1:12" ht="12">
      <c r="A52" s="423"/>
      <c r="B52" s="591"/>
      <c r="C52" s="592"/>
      <c r="D52" s="592"/>
      <c r="E52" s="592"/>
      <c r="F52" s="592"/>
      <c r="G52" s="592"/>
      <c r="H52" s="592"/>
      <c r="I52" s="592"/>
      <c r="J52" s="593"/>
      <c r="K52" s="424"/>
      <c r="L52" s="416"/>
    </row>
    <row r="53" spans="1:12" ht="12">
      <c r="A53" s="423"/>
      <c r="B53" s="591"/>
      <c r="C53" s="592"/>
      <c r="D53" s="592"/>
      <c r="E53" s="592"/>
      <c r="F53" s="592"/>
      <c r="G53" s="592"/>
      <c r="H53" s="592"/>
      <c r="I53" s="592"/>
      <c r="J53" s="593"/>
      <c r="K53" s="424"/>
      <c r="L53" s="416"/>
    </row>
    <row r="54" spans="1:11" ht="12">
      <c r="A54" s="423"/>
      <c r="B54" s="591"/>
      <c r="C54" s="592"/>
      <c r="D54" s="592"/>
      <c r="E54" s="592"/>
      <c r="F54" s="592"/>
      <c r="G54" s="592"/>
      <c r="H54" s="592"/>
      <c r="I54" s="592"/>
      <c r="J54" s="593"/>
      <c r="K54" s="424"/>
    </row>
    <row r="55" spans="1:11" ht="12">
      <c r="A55" s="423"/>
      <c r="B55" s="591"/>
      <c r="C55" s="592"/>
      <c r="D55" s="592"/>
      <c r="E55" s="592"/>
      <c r="F55" s="592"/>
      <c r="G55" s="592"/>
      <c r="H55" s="592"/>
      <c r="I55" s="592"/>
      <c r="J55" s="593"/>
      <c r="K55" s="424"/>
    </row>
    <row r="56" spans="1:11" ht="12">
      <c r="A56" s="423"/>
      <c r="B56" s="591"/>
      <c r="C56" s="592"/>
      <c r="D56" s="592"/>
      <c r="E56" s="592"/>
      <c r="F56" s="592"/>
      <c r="G56" s="592"/>
      <c r="H56" s="592"/>
      <c r="I56" s="592"/>
      <c r="J56" s="593"/>
      <c r="K56" s="424"/>
    </row>
    <row r="57" spans="1:11" ht="12">
      <c r="A57" s="423"/>
      <c r="B57" s="594"/>
      <c r="C57" s="595"/>
      <c r="D57" s="595"/>
      <c r="E57" s="595"/>
      <c r="F57" s="595"/>
      <c r="G57" s="595"/>
      <c r="H57" s="595"/>
      <c r="I57" s="595"/>
      <c r="J57" s="596"/>
      <c r="K57" s="424"/>
    </row>
    <row r="58" spans="1:11" ht="5.25" customHeight="1">
      <c r="A58" s="426"/>
      <c r="B58" s="427"/>
      <c r="C58" s="427"/>
      <c r="D58" s="427"/>
      <c r="E58" s="427"/>
      <c r="F58" s="427"/>
      <c r="G58" s="427"/>
      <c r="H58" s="427"/>
      <c r="I58" s="427"/>
      <c r="J58" s="427"/>
      <c r="K58" s="428"/>
    </row>
    <row r="59" spans="1:12" ht="12">
      <c r="A59" s="606" t="s">
        <v>335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418"/>
    </row>
    <row r="60" spans="1:12" ht="12">
      <c r="A60" s="606" t="s">
        <v>201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418"/>
    </row>
    <row r="61" spans="1:12" ht="12">
      <c r="A61" s="607" t="s">
        <v>69</v>
      </c>
      <c r="B61" s="607"/>
      <c r="C61" s="607"/>
      <c r="D61" s="607"/>
      <c r="E61" s="607"/>
      <c r="F61" s="607"/>
      <c r="G61" s="607"/>
      <c r="H61" s="607"/>
      <c r="I61" s="607"/>
      <c r="J61" s="607"/>
      <c r="K61" s="607"/>
      <c r="L61" s="419"/>
    </row>
  </sheetData>
  <sheetProtection password="D3AD" sheet="1" objects="1" scenarios="1" selectLockedCells="1"/>
  <mergeCells count="19">
    <mergeCell ref="A59:K59"/>
    <mergeCell ref="A60:K60"/>
    <mergeCell ref="A61:K61"/>
    <mergeCell ref="B23:J23"/>
    <mergeCell ref="B35:J43"/>
    <mergeCell ref="B46:J47"/>
    <mergeCell ref="A49:K49"/>
    <mergeCell ref="B50:J57"/>
    <mergeCell ref="A31:K34"/>
    <mergeCell ref="A4:K4"/>
    <mergeCell ref="B27:J29"/>
    <mergeCell ref="A25:K25"/>
    <mergeCell ref="A26:K26"/>
    <mergeCell ref="B5:J12"/>
    <mergeCell ref="B21:J21"/>
    <mergeCell ref="B17:J19"/>
    <mergeCell ref="A16:K16"/>
    <mergeCell ref="A14:K14"/>
    <mergeCell ref="A15:K15"/>
  </mergeCells>
  <printOptions/>
  <pageMargins left="0.5" right="0.25" top="0.25" bottom="1" header="0.25" footer="0.25"/>
  <pageSetup fitToHeight="1" fitToWidth="1" horizontalDpi="600" verticalDpi="600" orientation="portrait" scale="93"/>
  <headerFooter alignWithMargins="0">
    <oddHeader>&amp;C&amp;"Arial,Bold"CONFIDENTIAL&amp;R&amp;"Arial,Italic"&amp;A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3"/>
    <pageSetUpPr fitToPage="1"/>
  </sheetPr>
  <dimension ref="A1:M158"/>
  <sheetViews>
    <sheetView showGridLines="0" showRowColHeaders="0" workbookViewId="0" topLeftCell="A19">
      <selection activeCell="B8" sqref="B8:J8"/>
    </sheetView>
  </sheetViews>
  <sheetFormatPr defaultColWidth="9.140625" defaultRowHeight="12.75"/>
  <cols>
    <col min="1" max="2" width="9.140625" style="417" customWidth="1"/>
    <col min="3" max="3" width="11.8515625" style="417" customWidth="1"/>
    <col min="4" max="4" width="9.140625" style="417" customWidth="1"/>
    <col min="5" max="5" width="9.28125" style="417" customWidth="1"/>
    <col min="6" max="10" width="9.140625" style="417" customWidth="1"/>
    <col min="11" max="11" width="2.00390625" style="417" customWidth="1"/>
    <col min="12" max="16384" width="9.140625" style="417" customWidth="1"/>
  </cols>
  <sheetData>
    <row r="1" spans="1:12" ht="18">
      <c r="A1" s="415" t="s">
        <v>202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">
      <c r="A2" s="415" t="s">
        <v>250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ht="3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16"/>
    </row>
    <row r="4" spans="1:12" ht="1.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16"/>
    </row>
    <row r="5" spans="1:12" ht="20.25" customHeight="1">
      <c r="A5" s="457" t="s">
        <v>235</v>
      </c>
      <c r="B5" s="450"/>
      <c r="C5" s="450"/>
      <c r="D5" s="450"/>
      <c r="E5" s="450"/>
      <c r="F5" s="450"/>
      <c r="G5" s="450"/>
      <c r="H5" s="450"/>
      <c r="I5" s="450"/>
      <c r="J5" s="450"/>
      <c r="K5" s="424"/>
      <c r="L5" s="416"/>
    </row>
    <row r="6" spans="1:12" ht="14.25" customHeight="1">
      <c r="A6" s="457" t="s">
        <v>311</v>
      </c>
      <c r="B6" s="450"/>
      <c r="C6" s="450"/>
      <c r="D6" s="450"/>
      <c r="E6" s="450"/>
      <c r="F6" s="450"/>
      <c r="G6" s="450"/>
      <c r="H6" s="450"/>
      <c r="I6" s="450"/>
      <c r="J6" s="450"/>
      <c r="K6" s="424"/>
      <c r="L6" s="416"/>
    </row>
    <row r="7" spans="1:12" ht="3" customHeight="1">
      <c r="A7" s="457"/>
      <c r="B7" s="450"/>
      <c r="C7" s="450"/>
      <c r="D7" s="450"/>
      <c r="E7" s="450"/>
      <c r="F7" s="450"/>
      <c r="G7" s="450"/>
      <c r="H7" s="450"/>
      <c r="I7" s="450"/>
      <c r="J7" s="450"/>
      <c r="K7" s="424"/>
      <c r="L7" s="416"/>
    </row>
    <row r="8" spans="1:12" ht="14.25" customHeight="1">
      <c r="A8" s="423"/>
      <c r="B8" s="615"/>
      <c r="C8" s="616"/>
      <c r="D8" s="616"/>
      <c r="E8" s="616"/>
      <c r="F8" s="616"/>
      <c r="G8" s="616"/>
      <c r="H8" s="616"/>
      <c r="I8" s="616"/>
      <c r="J8" s="617"/>
      <c r="K8" s="424"/>
      <c r="L8" s="416"/>
    </row>
    <row r="9" spans="1:12" ht="20.25" customHeight="1">
      <c r="A9" s="457" t="s">
        <v>230</v>
      </c>
      <c r="B9" s="450"/>
      <c r="C9" s="450"/>
      <c r="D9" s="450"/>
      <c r="E9" s="450"/>
      <c r="F9" s="450"/>
      <c r="G9" s="450"/>
      <c r="H9" s="450"/>
      <c r="I9" s="450"/>
      <c r="J9" s="450"/>
      <c r="K9" s="424"/>
      <c r="L9" s="416"/>
    </row>
    <row r="10" spans="1:12" ht="14.25" customHeight="1">
      <c r="A10" s="457" t="s">
        <v>339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24"/>
      <c r="L10" s="416"/>
    </row>
    <row r="11" spans="1:12" ht="3" customHeight="1">
      <c r="A11" s="457"/>
      <c r="B11" s="450"/>
      <c r="C11" s="450"/>
      <c r="D11" s="450"/>
      <c r="E11" s="450"/>
      <c r="F11" s="450"/>
      <c r="G11" s="450"/>
      <c r="H11" s="450"/>
      <c r="I11" s="450"/>
      <c r="J11" s="450"/>
      <c r="K11" s="424"/>
      <c r="L11" s="416"/>
    </row>
    <row r="12" spans="1:12" ht="14.25" customHeight="1">
      <c r="A12" s="423"/>
      <c r="B12" s="621"/>
      <c r="C12" s="622"/>
      <c r="D12" s="622"/>
      <c r="E12" s="622"/>
      <c r="F12" s="622"/>
      <c r="G12" s="622"/>
      <c r="H12" s="622"/>
      <c r="I12" s="622"/>
      <c r="J12" s="623"/>
      <c r="K12" s="424"/>
      <c r="L12" s="416"/>
    </row>
    <row r="13" spans="1:12" ht="20.25" customHeight="1">
      <c r="A13" s="603" t="s">
        <v>236</v>
      </c>
      <c r="B13" s="604"/>
      <c r="C13" s="604"/>
      <c r="D13" s="604"/>
      <c r="E13" s="604"/>
      <c r="F13" s="604"/>
      <c r="G13" s="604"/>
      <c r="H13" s="450"/>
      <c r="I13" s="450"/>
      <c r="J13" s="450"/>
      <c r="K13" s="424"/>
      <c r="L13" s="416"/>
    </row>
    <row r="14" spans="1:12" ht="3" customHeight="1">
      <c r="A14" s="446"/>
      <c r="B14" s="441"/>
      <c r="C14" s="441"/>
      <c r="D14" s="441"/>
      <c r="E14" s="441"/>
      <c r="F14" s="441"/>
      <c r="G14" s="441"/>
      <c r="H14" s="450"/>
      <c r="I14" s="450"/>
      <c r="J14" s="450"/>
      <c r="K14" s="424"/>
      <c r="L14" s="416"/>
    </row>
    <row r="15" spans="1:12" ht="14.25" customHeight="1">
      <c r="A15" s="423"/>
      <c r="B15" s="615"/>
      <c r="C15" s="616"/>
      <c r="D15" s="616"/>
      <c r="E15" s="616"/>
      <c r="F15" s="616"/>
      <c r="G15" s="616"/>
      <c r="H15" s="616"/>
      <c r="I15" s="616"/>
      <c r="J15" s="617"/>
      <c r="K15" s="424"/>
      <c r="L15" s="416"/>
    </row>
    <row r="16" spans="1:12" ht="20.25" customHeight="1">
      <c r="A16" s="603" t="s">
        <v>312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5"/>
      <c r="L16" s="416"/>
    </row>
    <row r="17" spans="1:12" ht="3" customHeight="1">
      <c r="A17" s="446"/>
      <c r="B17" s="441"/>
      <c r="C17" s="441"/>
      <c r="D17" s="441"/>
      <c r="E17" s="441"/>
      <c r="F17" s="441"/>
      <c r="G17" s="441"/>
      <c r="H17" s="450"/>
      <c r="I17" s="450"/>
      <c r="J17" s="450"/>
      <c r="K17" s="424"/>
      <c r="L17" s="416"/>
    </row>
    <row r="18" spans="1:12" ht="14.25" customHeight="1">
      <c r="A18" s="423"/>
      <c r="B18" s="615"/>
      <c r="C18" s="616"/>
      <c r="D18" s="616"/>
      <c r="E18" s="616"/>
      <c r="F18" s="616"/>
      <c r="G18" s="616"/>
      <c r="H18" s="616"/>
      <c r="I18" s="616"/>
      <c r="J18" s="617"/>
      <c r="K18" s="424"/>
      <c r="L18" s="416"/>
    </row>
    <row r="19" spans="1:12" ht="20.25" customHeight="1">
      <c r="A19" s="603" t="s">
        <v>313</v>
      </c>
      <c r="B19" s="604"/>
      <c r="C19" s="604"/>
      <c r="D19" s="604"/>
      <c r="E19" s="604"/>
      <c r="F19" s="604"/>
      <c r="G19" s="604"/>
      <c r="H19" s="604"/>
      <c r="I19" s="604"/>
      <c r="J19" s="604"/>
      <c r="K19" s="605"/>
      <c r="L19" s="416"/>
    </row>
    <row r="20" spans="1:12" ht="3" customHeight="1">
      <c r="A20" s="446"/>
      <c r="B20" s="441"/>
      <c r="C20" s="441"/>
      <c r="D20" s="441"/>
      <c r="E20" s="441"/>
      <c r="F20" s="441"/>
      <c r="G20" s="441"/>
      <c r="H20" s="450"/>
      <c r="I20" s="450"/>
      <c r="J20" s="450"/>
      <c r="K20" s="424"/>
      <c r="L20" s="416"/>
    </row>
    <row r="21" spans="1:12" ht="14.25" customHeight="1">
      <c r="A21" s="423"/>
      <c r="B21" s="615"/>
      <c r="C21" s="616"/>
      <c r="D21" s="616"/>
      <c r="E21" s="616"/>
      <c r="F21" s="616"/>
      <c r="G21" s="616"/>
      <c r="H21" s="616"/>
      <c r="I21" s="616"/>
      <c r="J21" s="617"/>
      <c r="K21" s="424"/>
      <c r="L21" s="416"/>
    </row>
    <row r="22" spans="1:12" ht="20.25" customHeight="1">
      <c r="A22" s="603" t="s">
        <v>237</v>
      </c>
      <c r="B22" s="604"/>
      <c r="C22" s="604"/>
      <c r="D22" s="604"/>
      <c r="E22" s="604"/>
      <c r="F22" s="604"/>
      <c r="G22" s="604"/>
      <c r="H22" s="604"/>
      <c r="I22" s="604"/>
      <c r="J22" s="604"/>
      <c r="K22" s="605"/>
      <c r="L22" s="416"/>
    </row>
    <row r="23" spans="1:12" ht="3" customHeight="1">
      <c r="A23" s="446"/>
      <c r="B23" s="441"/>
      <c r="C23" s="441"/>
      <c r="D23" s="441"/>
      <c r="E23" s="441"/>
      <c r="F23" s="441"/>
      <c r="G23" s="441"/>
      <c r="H23" s="450"/>
      <c r="I23" s="450"/>
      <c r="J23" s="450"/>
      <c r="K23" s="424"/>
      <c r="L23" s="416"/>
    </row>
    <row r="24" spans="1:12" ht="14.25" customHeight="1">
      <c r="A24" s="423"/>
      <c r="B24" s="615"/>
      <c r="C24" s="616"/>
      <c r="D24" s="616"/>
      <c r="E24" s="616"/>
      <c r="F24" s="616"/>
      <c r="G24" s="616"/>
      <c r="H24" s="616"/>
      <c r="I24" s="616"/>
      <c r="J24" s="617"/>
      <c r="K24" s="424"/>
      <c r="L24" s="416"/>
    </row>
    <row r="25" spans="1:12" ht="20.25" customHeight="1">
      <c r="A25" s="603" t="s">
        <v>238</v>
      </c>
      <c r="B25" s="604"/>
      <c r="C25" s="604"/>
      <c r="D25" s="604"/>
      <c r="E25" s="604"/>
      <c r="F25" s="604"/>
      <c r="G25" s="604"/>
      <c r="H25" s="604"/>
      <c r="I25" s="604"/>
      <c r="J25" s="604"/>
      <c r="K25" s="605"/>
      <c r="L25" s="416"/>
    </row>
    <row r="26" spans="1:12" ht="3" customHeight="1">
      <c r="A26" s="446"/>
      <c r="B26" s="441"/>
      <c r="C26" s="441"/>
      <c r="D26" s="441"/>
      <c r="E26" s="441"/>
      <c r="F26" s="441"/>
      <c r="G26" s="441"/>
      <c r="H26" s="450"/>
      <c r="I26" s="450"/>
      <c r="J26" s="450"/>
      <c r="K26" s="424"/>
      <c r="L26" s="416"/>
    </row>
    <row r="27" spans="1:12" ht="14.25" customHeight="1">
      <c r="A27" s="423"/>
      <c r="B27" s="615"/>
      <c r="C27" s="616"/>
      <c r="D27" s="616"/>
      <c r="E27" s="616"/>
      <c r="F27" s="616"/>
      <c r="G27" s="616"/>
      <c r="H27" s="616"/>
      <c r="I27" s="616"/>
      <c r="J27" s="617"/>
      <c r="K27" s="424"/>
      <c r="L27" s="416"/>
    </row>
    <row r="28" spans="1:12" ht="20.25" customHeight="1">
      <c r="A28" s="603" t="s">
        <v>239</v>
      </c>
      <c r="B28" s="604"/>
      <c r="C28" s="604"/>
      <c r="D28" s="604"/>
      <c r="E28" s="604"/>
      <c r="F28" s="604"/>
      <c r="G28" s="604"/>
      <c r="H28" s="604"/>
      <c r="I28" s="604"/>
      <c r="J28" s="604"/>
      <c r="K28" s="605"/>
      <c r="L28" s="416"/>
    </row>
    <row r="29" spans="1:12" ht="14.25" customHeight="1">
      <c r="A29" s="603" t="s">
        <v>314</v>
      </c>
      <c r="B29" s="604"/>
      <c r="C29" s="604"/>
      <c r="D29" s="604"/>
      <c r="E29" s="604"/>
      <c r="F29" s="604"/>
      <c r="G29" s="604"/>
      <c r="H29" s="604"/>
      <c r="I29" s="604"/>
      <c r="J29" s="604"/>
      <c r="K29" s="605"/>
      <c r="L29" s="416"/>
    </row>
    <row r="30" spans="1:12" ht="3" customHeight="1">
      <c r="A30" s="446"/>
      <c r="B30" s="441"/>
      <c r="C30" s="441"/>
      <c r="D30" s="441"/>
      <c r="E30" s="441"/>
      <c r="F30" s="441"/>
      <c r="G30" s="441"/>
      <c r="H30" s="450"/>
      <c r="I30" s="450"/>
      <c r="J30" s="450"/>
      <c r="K30" s="424"/>
      <c r="L30" s="416"/>
    </row>
    <row r="31" spans="1:12" ht="14.25" customHeight="1">
      <c r="A31" s="423"/>
      <c r="B31" s="615"/>
      <c r="C31" s="616"/>
      <c r="D31" s="616"/>
      <c r="E31" s="616"/>
      <c r="F31" s="616"/>
      <c r="G31" s="616"/>
      <c r="H31" s="616"/>
      <c r="I31" s="616"/>
      <c r="J31" s="617"/>
      <c r="K31" s="424"/>
      <c r="L31" s="416"/>
    </row>
    <row r="32" spans="1:12" ht="20.25" customHeight="1">
      <c r="A32" s="609" t="s">
        <v>315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1"/>
      <c r="L32" s="416"/>
    </row>
    <row r="33" spans="1:12" ht="14.25" customHeight="1">
      <c r="A33" s="609" t="s">
        <v>316</v>
      </c>
      <c r="B33" s="610"/>
      <c r="C33" s="610"/>
      <c r="D33" s="610"/>
      <c r="E33" s="610"/>
      <c r="F33" s="610"/>
      <c r="G33" s="610"/>
      <c r="H33" s="610"/>
      <c r="I33" s="610"/>
      <c r="J33" s="610"/>
      <c r="K33" s="611"/>
      <c r="L33" s="416"/>
    </row>
    <row r="34" spans="1:12" ht="3" customHeight="1">
      <c r="A34" s="423"/>
      <c r="B34" s="458"/>
      <c r="C34" s="458"/>
      <c r="D34" s="458"/>
      <c r="E34" s="458"/>
      <c r="F34" s="458"/>
      <c r="G34" s="458"/>
      <c r="H34" s="458"/>
      <c r="I34" s="458"/>
      <c r="J34" s="458"/>
      <c r="K34" s="424"/>
      <c r="L34" s="416"/>
    </row>
    <row r="35" spans="1:12" ht="14.25" customHeight="1">
      <c r="A35" s="423"/>
      <c r="B35" s="588"/>
      <c r="C35" s="589"/>
      <c r="D35" s="589"/>
      <c r="E35" s="589"/>
      <c r="F35" s="589"/>
      <c r="G35" s="589"/>
      <c r="H35" s="589"/>
      <c r="I35" s="589"/>
      <c r="J35" s="590"/>
      <c r="K35" s="424"/>
      <c r="L35" s="416"/>
    </row>
    <row r="36" spans="1:12" ht="14.25" customHeight="1">
      <c r="A36" s="423"/>
      <c r="B36" s="594"/>
      <c r="C36" s="595"/>
      <c r="D36" s="595"/>
      <c r="E36" s="595"/>
      <c r="F36" s="595"/>
      <c r="G36" s="595"/>
      <c r="H36" s="595"/>
      <c r="I36" s="595"/>
      <c r="J36" s="596"/>
      <c r="K36" s="445"/>
      <c r="L36" s="416"/>
    </row>
    <row r="37" spans="1:12" ht="20.25" customHeight="1">
      <c r="A37" s="609" t="s">
        <v>317</v>
      </c>
      <c r="B37" s="610"/>
      <c r="C37" s="610"/>
      <c r="D37" s="610"/>
      <c r="E37" s="610"/>
      <c r="F37" s="610"/>
      <c r="G37" s="610"/>
      <c r="H37" s="610"/>
      <c r="I37" s="610"/>
      <c r="J37" s="610"/>
      <c r="K37" s="611"/>
      <c r="L37" s="416"/>
    </row>
    <row r="38" spans="1:12" ht="14.25" customHeight="1">
      <c r="A38" s="609" t="s">
        <v>318</v>
      </c>
      <c r="B38" s="610"/>
      <c r="C38" s="610"/>
      <c r="D38" s="610"/>
      <c r="E38" s="610"/>
      <c r="F38" s="610"/>
      <c r="G38" s="610"/>
      <c r="H38" s="610"/>
      <c r="I38" s="610"/>
      <c r="J38" s="610"/>
      <c r="K38" s="611"/>
      <c r="L38" s="416"/>
    </row>
    <row r="39" spans="1:12" ht="3.75" customHeight="1">
      <c r="A39" s="423"/>
      <c r="B39" s="458"/>
      <c r="C39" s="458"/>
      <c r="D39" s="458"/>
      <c r="E39" s="458"/>
      <c r="F39" s="458"/>
      <c r="G39" s="458"/>
      <c r="H39" s="458"/>
      <c r="I39" s="458"/>
      <c r="J39" s="458"/>
      <c r="K39" s="424"/>
      <c r="L39" s="416"/>
    </row>
    <row r="40" spans="1:12" ht="14.25" customHeight="1">
      <c r="A40" s="423"/>
      <c r="B40" s="588"/>
      <c r="C40" s="589"/>
      <c r="D40" s="589"/>
      <c r="E40" s="589"/>
      <c r="F40" s="589"/>
      <c r="G40" s="589"/>
      <c r="H40" s="589"/>
      <c r="I40" s="589"/>
      <c r="J40" s="590"/>
      <c r="K40" s="424"/>
      <c r="L40" s="416"/>
    </row>
    <row r="41" spans="1:12" ht="14.25" customHeight="1">
      <c r="A41" s="423"/>
      <c r="B41" s="594"/>
      <c r="C41" s="595"/>
      <c r="D41" s="595"/>
      <c r="E41" s="595"/>
      <c r="F41" s="595"/>
      <c r="G41" s="595"/>
      <c r="H41" s="595"/>
      <c r="I41" s="595"/>
      <c r="J41" s="596"/>
      <c r="K41" s="445"/>
      <c r="L41" s="416"/>
    </row>
    <row r="42" spans="1:12" ht="20.25" customHeight="1">
      <c r="A42" s="603" t="s">
        <v>242</v>
      </c>
      <c r="B42" s="604"/>
      <c r="C42" s="604"/>
      <c r="D42" s="604"/>
      <c r="E42" s="604"/>
      <c r="F42" s="604"/>
      <c r="G42" s="604"/>
      <c r="H42" s="604"/>
      <c r="I42" s="604"/>
      <c r="J42" s="604"/>
      <c r="K42" s="605"/>
      <c r="L42" s="416"/>
    </row>
    <row r="43" spans="1:12" ht="3" customHeight="1">
      <c r="A43" s="446"/>
      <c r="B43" s="441"/>
      <c r="C43" s="441"/>
      <c r="D43" s="441"/>
      <c r="E43" s="441"/>
      <c r="F43" s="441"/>
      <c r="G43" s="441"/>
      <c r="H43" s="450"/>
      <c r="I43" s="450"/>
      <c r="J43" s="450"/>
      <c r="K43" s="424"/>
      <c r="L43" s="416"/>
    </row>
    <row r="44" spans="1:12" ht="14.25" customHeight="1">
      <c r="A44" s="423"/>
      <c r="B44" s="615"/>
      <c r="C44" s="616"/>
      <c r="D44" s="616"/>
      <c r="E44" s="616"/>
      <c r="F44" s="616"/>
      <c r="G44" s="616"/>
      <c r="H44" s="616"/>
      <c r="I44" s="616"/>
      <c r="J44" s="617"/>
      <c r="K44" s="424"/>
      <c r="L44" s="416"/>
    </row>
    <row r="45" spans="1:12" ht="20.25" customHeight="1">
      <c r="A45" s="603" t="s">
        <v>243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5"/>
      <c r="L45" s="416"/>
    </row>
    <row r="46" spans="1:12" ht="3" customHeight="1">
      <c r="A46" s="446"/>
      <c r="B46" s="441"/>
      <c r="C46" s="441"/>
      <c r="D46" s="441"/>
      <c r="E46" s="441"/>
      <c r="F46" s="441"/>
      <c r="G46" s="441"/>
      <c r="H46" s="450"/>
      <c r="I46" s="450"/>
      <c r="J46" s="450"/>
      <c r="K46" s="424"/>
      <c r="L46" s="416"/>
    </row>
    <row r="47" spans="1:11" ht="13.5" customHeight="1">
      <c r="A47" s="423"/>
      <c r="B47" s="615"/>
      <c r="C47" s="616"/>
      <c r="D47" s="616"/>
      <c r="E47" s="616"/>
      <c r="F47" s="616"/>
      <c r="G47" s="616"/>
      <c r="H47" s="616"/>
      <c r="I47" s="616"/>
      <c r="J47" s="617"/>
      <c r="K47" s="424"/>
    </row>
    <row r="48" spans="1:12" ht="20.25" customHeight="1">
      <c r="A48" s="603" t="s">
        <v>240</v>
      </c>
      <c r="B48" s="604"/>
      <c r="C48" s="604"/>
      <c r="D48" s="604"/>
      <c r="E48" s="604"/>
      <c r="F48" s="604"/>
      <c r="G48" s="604"/>
      <c r="H48" s="604"/>
      <c r="I48" s="604"/>
      <c r="J48" s="604"/>
      <c r="K48" s="605"/>
      <c r="L48" s="416"/>
    </row>
    <row r="49" spans="1:12" ht="3" customHeight="1">
      <c r="A49" s="446"/>
      <c r="B49" s="441"/>
      <c r="C49" s="441"/>
      <c r="D49" s="441"/>
      <c r="E49" s="441"/>
      <c r="F49" s="441"/>
      <c r="G49" s="441"/>
      <c r="H49" s="450"/>
      <c r="I49" s="450"/>
      <c r="J49" s="450"/>
      <c r="K49" s="424"/>
      <c r="L49" s="416"/>
    </row>
    <row r="50" spans="1:12" ht="14.25" customHeight="1">
      <c r="A50" s="423"/>
      <c r="B50" s="615"/>
      <c r="C50" s="616"/>
      <c r="D50" s="616"/>
      <c r="E50" s="616"/>
      <c r="F50" s="616"/>
      <c r="G50" s="616"/>
      <c r="H50" s="616"/>
      <c r="I50" s="616"/>
      <c r="J50" s="617"/>
      <c r="K50" s="424"/>
      <c r="L50" s="416"/>
    </row>
    <row r="51" spans="1:12" ht="20.25" customHeight="1">
      <c r="A51" s="609" t="s">
        <v>319</v>
      </c>
      <c r="B51" s="610"/>
      <c r="C51" s="610"/>
      <c r="D51" s="610"/>
      <c r="E51" s="610"/>
      <c r="F51" s="610"/>
      <c r="G51" s="610"/>
      <c r="H51" s="610"/>
      <c r="I51" s="610"/>
      <c r="J51" s="610"/>
      <c r="K51" s="611"/>
      <c r="L51" s="416"/>
    </row>
    <row r="52" spans="1:12" ht="3" customHeight="1">
      <c r="A52" s="423"/>
      <c r="B52" s="458"/>
      <c r="C52" s="458"/>
      <c r="D52" s="458"/>
      <c r="E52" s="458"/>
      <c r="F52" s="458"/>
      <c r="G52" s="458"/>
      <c r="H52" s="458"/>
      <c r="I52" s="458"/>
      <c r="J52" s="458"/>
      <c r="K52" s="424"/>
      <c r="L52" s="416"/>
    </row>
    <row r="53" spans="1:12" ht="14.25" customHeight="1">
      <c r="A53" s="423"/>
      <c r="B53" s="615"/>
      <c r="C53" s="616"/>
      <c r="D53" s="616"/>
      <c r="E53" s="616"/>
      <c r="F53" s="616"/>
      <c r="G53" s="616"/>
      <c r="H53" s="616"/>
      <c r="I53" s="616"/>
      <c r="J53" s="617"/>
      <c r="K53" s="424"/>
      <c r="L53" s="416"/>
    </row>
    <row r="54" spans="1:12" ht="20.25" customHeight="1">
      <c r="A54" s="609" t="s">
        <v>320</v>
      </c>
      <c r="B54" s="610"/>
      <c r="C54" s="610"/>
      <c r="D54" s="610"/>
      <c r="E54" s="610"/>
      <c r="F54" s="610"/>
      <c r="G54" s="610"/>
      <c r="H54" s="610"/>
      <c r="I54" s="610"/>
      <c r="J54" s="610"/>
      <c r="K54" s="611"/>
      <c r="L54" s="416"/>
    </row>
    <row r="55" spans="1:12" ht="3" customHeight="1">
      <c r="A55" s="423"/>
      <c r="B55" s="458"/>
      <c r="C55" s="458"/>
      <c r="D55" s="458"/>
      <c r="E55" s="458"/>
      <c r="F55" s="458"/>
      <c r="G55" s="458"/>
      <c r="H55" s="458"/>
      <c r="I55" s="458"/>
      <c r="J55" s="458"/>
      <c r="K55" s="424"/>
      <c r="L55" s="416"/>
    </row>
    <row r="56" spans="1:12" ht="14.25" customHeight="1">
      <c r="A56" s="423"/>
      <c r="B56" s="615"/>
      <c r="C56" s="616"/>
      <c r="D56" s="616"/>
      <c r="E56" s="616"/>
      <c r="F56" s="616"/>
      <c r="G56" s="616"/>
      <c r="H56" s="616"/>
      <c r="I56" s="616"/>
      <c r="J56" s="617"/>
      <c r="K56" s="424"/>
      <c r="L56" s="416"/>
    </row>
    <row r="57" spans="1:12" ht="14.25" customHeight="1">
      <c r="A57" s="423"/>
      <c r="B57" s="460"/>
      <c r="C57" s="460"/>
      <c r="D57" s="460"/>
      <c r="E57" s="460"/>
      <c r="F57" s="460"/>
      <c r="G57" s="460"/>
      <c r="H57" s="460"/>
      <c r="I57" s="460"/>
      <c r="J57" s="460"/>
      <c r="K57" s="424"/>
      <c r="L57" s="416"/>
    </row>
    <row r="58" spans="1:12" ht="14.25" customHeight="1">
      <c r="A58" s="421"/>
      <c r="B58" s="567"/>
      <c r="C58" s="567"/>
      <c r="D58" s="567"/>
      <c r="E58" s="567"/>
      <c r="F58" s="567"/>
      <c r="G58" s="567"/>
      <c r="H58" s="567"/>
      <c r="I58" s="567"/>
      <c r="J58" s="567"/>
      <c r="K58" s="421"/>
      <c r="L58" s="425"/>
    </row>
    <row r="59" spans="1:12" ht="14.25" customHeight="1">
      <c r="A59" s="427"/>
      <c r="B59" s="461"/>
      <c r="C59" s="461"/>
      <c r="D59" s="461"/>
      <c r="E59" s="461"/>
      <c r="F59" s="461"/>
      <c r="G59" s="461"/>
      <c r="H59" s="461"/>
      <c r="I59" s="461"/>
      <c r="J59" s="461"/>
      <c r="K59" s="427"/>
      <c r="L59" s="425"/>
    </row>
    <row r="60" spans="1:12" ht="20.25" customHeight="1">
      <c r="A60" s="609" t="s">
        <v>321</v>
      </c>
      <c r="B60" s="610"/>
      <c r="C60" s="610"/>
      <c r="D60" s="610"/>
      <c r="E60" s="610"/>
      <c r="F60" s="610"/>
      <c r="G60" s="610"/>
      <c r="H60" s="610"/>
      <c r="I60" s="610"/>
      <c r="J60" s="610"/>
      <c r="K60" s="611"/>
      <c r="L60" s="416"/>
    </row>
    <row r="61" spans="1:12" ht="3" customHeight="1">
      <c r="A61" s="423"/>
      <c r="B61" s="458"/>
      <c r="C61" s="458"/>
      <c r="D61" s="458"/>
      <c r="E61" s="458"/>
      <c r="F61" s="458"/>
      <c r="G61" s="458"/>
      <c r="H61" s="458"/>
      <c r="I61" s="458"/>
      <c r="J61" s="458"/>
      <c r="K61" s="424"/>
      <c r="L61" s="416"/>
    </row>
    <row r="62" spans="1:12" ht="14.25" customHeight="1">
      <c r="A62" s="423"/>
      <c r="B62" s="588"/>
      <c r="C62" s="589"/>
      <c r="D62" s="589"/>
      <c r="E62" s="589"/>
      <c r="F62" s="589"/>
      <c r="G62" s="589"/>
      <c r="H62" s="589"/>
      <c r="I62" s="589"/>
      <c r="J62" s="590"/>
      <c r="K62" s="424"/>
      <c r="L62" s="416"/>
    </row>
    <row r="63" spans="1:12" ht="14.25" customHeight="1">
      <c r="A63" s="423"/>
      <c r="B63" s="594"/>
      <c r="C63" s="595"/>
      <c r="D63" s="595"/>
      <c r="E63" s="595"/>
      <c r="F63" s="595"/>
      <c r="G63" s="595"/>
      <c r="H63" s="595"/>
      <c r="I63" s="595"/>
      <c r="J63" s="596"/>
      <c r="K63" s="445"/>
      <c r="L63" s="416"/>
    </row>
    <row r="64" spans="1:12" ht="20.25" customHeight="1">
      <c r="A64" s="609" t="s">
        <v>231</v>
      </c>
      <c r="B64" s="610"/>
      <c r="C64" s="610"/>
      <c r="D64" s="610"/>
      <c r="E64" s="610"/>
      <c r="F64" s="610"/>
      <c r="G64" s="610"/>
      <c r="H64" s="610"/>
      <c r="I64" s="610"/>
      <c r="J64" s="610"/>
      <c r="K64" s="611"/>
      <c r="L64" s="416"/>
    </row>
    <row r="65" spans="1:12" ht="3" customHeight="1">
      <c r="A65" s="423"/>
      <c r="B65" s="458"/>
      <c r="C65" s="458"/>
      <c r="D65" s="458"/>
      <c r="E65" s="458"/>
      <c r="F65" s="458"/>
      <c r="G65" s="458"/>
      <c r="H65" s="458"/>
      <c r="I65" s="458"/>
      <c r="J65" s="458"/>
      <c r="K65" s="424"/>
      <c r="L65" s="416"/>
    </row>
    <row r="66" spans="1:12" ht="14.25" customHeight="1">
      <c r="A66" s="423"/>
      <c r="B66" s="615"/>
      <c r="C66" s="616"/>
      <c r="D66" s="616"/>
      <c r="E66" s="616"/>
      <c r="F66" s="616"/>
      <c r="G66" s="616"/>
      <c r="H66" s="616"/>
      <c r="I66" s="616"/>
      <c r="J66" s="617"/>
      <c r="K66" s="424"/>
      <c r="L66" s="416"/>
    </row>
    <row r="67" spans="1:12" ht="20.25" customHeight="1">
      <c r="A67" s="609" t="s">
        <v>232</v>
      </c>
      <c r="B67" s="610"/>
      <c r="C67" s="610"/>
      <c r="D67" s="610"/>
      <c r="E67" s="610"/>
      <c r="F67" s="610"/>
      <c r="G67" s="610"/>
      <c r="H67" s="610"/>
      <c r="I67" s="610"/>
      <c r="J67" s="610"/>
      <c r="K67" s="611"/>
      <c r="L67" s="416"/>
    </row>
    <row r="68" spans="1:12" ht="3" customHeight="1">
      <c r="A68" s="423"/>
      <c r="B68" s="458"/>
      <c r="C68" s="458"/>
      <c r="D68" s="458"/>
      <c r="E68" s="458"/>
      <c r="F68" s="458"/>
      <c r="G68" s="458"/>
      <c r="H68" s="458"/>
      <c r="I68" s="458"/>
      <c r="J68" s="458"/>
      <c r="K68" s="424"/>
      <c r="L68" s="416"/>
    </row>
    <row r="69" spans="1:12" ht="14.25" customHeight="1">
      <c r="A69" s="423"/>
      <c r="B69" s="615"/>
      <c r="C69" s="616"/>
      <c r="D69" s="616"/>
      <c r="E69" s="616"/>
      <c r="F69" s="616"/>
      <c r="G69" s="616"/>
      <c r="H69" s="616"/>
      <c r="I69" s="616"/>
      <c r="J69" s="617"/>
      <c r="K69" s="424"/>
      <c r="L69" s="416"/>
    </row>
    <row r="70" spans="1:12" ht="20.25" customHeight="1">
      <c r="A70" s="609" t="s">
        <v>233</v>
      </c>
      <c r="B70" s="610"/>
      <c r="C70" s="610"/>
      <c r="D70" s="610"/>
      <c r="E70" s="610"/>
      <c r="F70" s="610"/>
      <c r="G70" s="610"/>
      <c r="H70" s="610"/>
      <c r="I70" s="610"/>
      <c r="J70" s="610"/>
      <c r="K70" s="611"/>
      <c r="L70" s="416"/>
    </row>
    <row r="71" spans="1:12" ht="3" customHeight="1">
      <c r="A71" s="423"/>
      <c r="B71" s="458"/>
      <c r="C71" s="458"/>
      <c r="D71" s="458"/>
      <c r="E71" s="458"/>
      <c r="F71" s="458"/>
      <c r="G71" s="458"/>
      <c r="H71" s="458"/>
      <c r="I71" s="458"/>
      <c r="J71" s="458"/>
      <c r="K71" s="424"/>
      <c r="L71" s="416"/>
    </row>
    <row r="72" spans="1:12" ht="14.25" customHeight="1">
      <c r="A72" s="423"/>
      <c r="B72" s="615"/>
      <c r="C72" s="616"/>
      <c r="D72" s="616"/>
      <c r="E72" s="616"/>
      <c r="F72" s="616"/>
      <c r="G72" s="616"/>
      <c r="H72" s="616"/>
      <c r="I72" s="616"/>
      <c r="J72" s="617"/>
      <c r="K72" s="424"/>
      <c r="L72" s="416"/>
    </row>
    <row r="73" spans="1:12" ht="20.25" customHeight="1">
      <c r="A73" s="609" t="s">
        <v>241</v>
      </c>
      <c r="B73" s="610"/>
      <c r="C73" s="610"/>
      <c r="D73" s="610"/>
      <c r="E73" s="610"/>
      <c r="F73" s="610"/>
      <c r="G73" s="610"/>
      <c r="H73" s="610"/>
      <c r="I73" s="610"/>
      <c r="J73" s="610"/>
      <c r="K73" s="611"/>
      <c r="L73" s="416"/>
    </row>
    <row r="74" spans="1:12" ht="3" customHeight="1">
      <c r="A74" s="423"/>
      <c r="B74" s="458"/>
      <c r="C74" s="458"/>
      <c r="D74" s="458"/>
      <c r="E74" s="458"/>
      <c r="F74" s="458"/>
      <c r="G74" s="458"/>
      <c r="H74" s="458"/>
      <c r="I74" s="458"/>
      <c r="J74" s="458"/>
      <c r="K74" s="424"/>
      <c r="L74" s="416"/>
    </row>
    <row r="75" spans="1:12" ht="14.25" customHeight="1">
      <c r="A75" s="423"/>
      <c r="B75" s="615"/>
      <c r="C75" s="616"/>
      <c r="D75" s="616"/>
      <c r="E75" s="616"/>
      <c r="F75" s="616"/>
      <c r="G75" s="616"/>
      <c r="H75" s="616"/>
      <c r="I75" s="616"/>
      <c r="J75" s="617"/>
      <c r="K75" s="424"/>
      <c r="L75" s="416"/>
    </row>
    <row r="76" spans="1:12" ht="20.25" customHeight="1">
      <c r="A76" s="609" t="s">
        <v>234</v>
      </c>
      <c r="B76" s="610"/>
      <c r="C76" s="610"/>
      <c r="D76" s="610"/>
      <c r="E76" s="610"/>
      <c r="F76" s="610"/>
      <c r="G76" s="610"/>
      <c r="H76" s="610"/>
      <c r="I76" s="610"/>
      <c r="J76" s="610"/>
      <c r="K76" s="611"/>
      <c r="L76" s="416"/>
    </row>
    <row r="77" spans="1:12" ht="3" customHeight="1">
      <c r="A77" s="423"/>
      <c r="B77" s="458"/>
      <c r="C77" s="458"/>
      <c r="D77" s="458"/>
      <c r="E77" s="458"/>
      <c r="F77" s="458"/>
      <c r="G77" s="458"/>
      <c r="H77" s="458"/>
      <c r="I77" s="458"/>
      <c r="J77" s="458"/>
      <c r="K77" s="424"/>
      <c r="L77" s="416"/>
    </row>
    <row r="78" spans="1:12" ht="14.25" customHeight="1">
      <c r="A78" s="423"/>
      <c r="B78" s="615"/>
      <c r="C78" s="616"/>
      <c r="D78" s="616"/>
      <c r="E78" s="616"/>
      <c r="F78" s="616"/>
      <c r="G78" s="616"/>
      <c r="H78" s="616"/>
      <c r="I78" s="616"/>
      <c r="J78" s="617"/>
      <c r="K78" s="424"/>
      <c r="L78" s="416"/>
    </row>
    <row r="79" spans="1:12" ht="20.25" customHeight="1">
      <c r="A79" s="447"/>
      <c r="B79" s="448" t="s">
        <v>322</v>
      </c>
      <c r="C79" s="448"/>
      <c r="D79" s="448"/>
      <c r="E79" s="448"/>
      <c r="F79" s="448"/>
      <c r="G79" s="448"/>
      <c r="H79" s="443"/>
      <c r="I79" s="443"/>
      <c r="J79" s="443"/>
      <c r="K79" s="459"/>
      <c r="L79" s="416"/>
    </row>
    <row r="80" spans="1:12" ht="3" customHeight="1">
      <c r="A80" s="447"/>
      <c r="B80" s="448"/>
      <c r="C80" s="448"/>
      <c r="D80" s="448"/>
      <c r="E80" s="448"/>
      <c r="F80" s="448"/>
      <c r="G80" s="448"/>
      <c r="H80" s="443"/>
      <c r="I80" s="443"/>
      <c r="J80" s="443"/>
      <c r="K80" s="459"/>
      <c r="L80" s="416"/>
    </row>
    <row r="81" spans="1:12" ht="14.25" customHeight="1">
      <c r="A81" s="423"/>
      <c r="B81" s="450"/>
      <c r="C81" s="588"/>
      <c r="D81" s="589"/>
      <c r="E81" s="589"/>
      <c r="F81" s="589"/>
      <c r="G81" s="589"/>
      <c r="H81" s="589"/>
      <c r="I81" s="589"/>
      <c r="J81" s="590"/>
      <c r="K81" s="424"/>
      <c r="L81" s="416"/>
    </row>
    <row r="82" spans="1:12" ht="14.25" customHeight="1">
      <c r="A82" s="423"/>
      <c r="B82" s="460"/>
      <c r="C82" s="594"/>
      <c r="D82" s="595"/>
      <c r="E82" s="595"/>
      <c r="F82" s="595"/>
      <c r="G82" s="595"/>
      <c r="H82" s="595"/>
      <c r="I82" s="595"/>
      <c r="J82" s="596"/>
      <c r="K82" s="424"/>
      <c r="L82" s="416"/>
    </row>
    <row r="83" spans="1:12" ht="18" customHeight="1">
      <c r="A83" s="423"/>
      <c r="B83" s="624" t="s">
        <v>331</v>
      </c>
      <c r="C83" s="624"/>
      <c r="D83" s="624"/>
      <c r="E83" s="460"/>
      <c r="F83" s="460"/>
      <c r="G83" s="460"/>
      <c r="H83" s="460"/>
      <c r="I83" s="460"/>
      <c r="J83" s="460"/>
      <c r="K83" s="424"/>
      <c r="L83" s="416"/>
    </row>
    <row r="84" spans="1:12" ht="14.25" customHeight="1">
      <c r="A84" s="423"/>
      <c r="B84" s="460"/>
      <c r="C84" s="615"/>
      <c r="D84" s="616"/>
      <c r="E84" s="616"/>
      <c r="F84" s="616"/>
      <c r="G84" s="616"/>
      <c r="H84" s="616"/>
      <c r="I84" s="616"/>
      <c r="J84" s="617"/>
      <c r="K84" s="424"/>
      <c r="L84" s="416"/>
    </row>
    <row r="85" spans="1:12" ht="20.25" customHeight="1">
      <c r="A85" s="609" t="s">
        <v>244</v>
      </c>
      <c r="B85" s="610"/>
      <c r="C85" s="610"/>
      <c r="D85" s="610"/>
      <c r="E85" s="610"/>
      <c r="F85" s="610"/>
      <c r="G85" s="610"/>
      <c r="H85" s="610"/>
      <c r="I85" s="610"/>
      <c r="J85" s="610"/>
      <c r="K85" s="611"/>
      <c r="L85" s="416"/>
    </row>
    <row r="86" spans="1:12" ht="14.25" customHeight="1">
      <c r="A86" s="609" t="s">
        <v>323</v>
      </c>
      <c r="B86" s="610"/>
      <c r="C86" s="610"/>
      <c r="D86" s="610"/>
      <c r="E86" s="610"/>
      <c r="F86" s="610"/>
      <c r="G86" s="610"/>
      <c r="H86" s="610"/>
      <c r="I86" s="610"/>
      <c r="J86" s="610"/>
      <c r="K86" s="611"/>
      <c r="L86" s="416"/>
    </row>
    <row r="87" spans="1:12" ht="3" customHeight="1">
      <c r="A87" s="423"/>
      <c r="B87" s="458"/>
      <c r="C87" s="458"/>
      <c r="D87" s="458"/>
      <c r="E87" s="458"/>
      <c r="F87" s="458"/>
      <c r="G87" s="458"/>
      <c r="H87" s="458"/>
      <c r="I87" s="458"/>
      <c r="J87" s="458"/>
      <c r="K87" s="424"/>
      <c r="L87" s="416"/>
    </row>
    <row r="88" spans="1:12" ht="20.25" customHeight="1">
      <c r="A88" s="423"/>
      <c r="B88" s="588"/>
      <c r="C88" s="589"/>
      <c r="D88" s="589"/>
      <c r="E88" s="589"/>
      <c r="F88" s="589"/>
      <c r="G88" s="589"/>
      <c r="H88" s="589"/>
      <c r="I88" s="589"/>
      <c r="J88" s="590"/>
      <c r="K88" s="424"/>
      <c r="L88" s="416"/>
    </row>
    <row r="89" spans="1:12" ht="14.25" customHeight="1">
      <c r="A89" s="423"/>
      <c r="B89" s="594"/>
      <c r="C89" s="595"/>
      <c r="D89" s="595"/>
      <c r="E89" s="595"/>
      <c r="F89" s="595"/>
      <c r="G89" s="595"/>
      <c r="H89" s="595"/>
      <c r="I89" s="595"/>
      <c r="J89" s="596"/>
      <c r="K89" s="445"/>
      <c r="L89" s="416"/>
    </row>
    <row r="90" spans="1:12" ht="20.25" customHeight="1">
      <c r="A90" s="625" t="s">
        <v>328</v>
      </c>
      <c r="B90" s="610"/>
      <c r="C90" s="610"/>
      <c r="D90" s="610"/>
      <c r="E90" s="610"/>
      <c r="F90" s="610"/>
      <c r="G90" s="610"/>
      <c r="H90" s="610"/>
      <c r="I90" s="610"/>
      <c r="J90" s="610"/>
      <c r="K90" s="611"/>
      <c r="L90" s="416"/>
    </row>
    <row r="91" spans="1:12" ht="3" customHeight="1">
      <c r="A91" s="465"/>
      <c r="B91" s="463"/>
      <c r="C91" s="463"/>
      <c r="D91" s="463"/>
      <c r="E91" s="463"/>
      <c r="F91" s="463"/>
      <c r="G91" s="463"/>
      <c r="H91" s="463"/>
      <c r="I91" s="463"/>
      <c r="J91" s="463"/>
      <c r="K91" s="466"/>
      <c r="L91" s="425"/>
    </row>
    <row r="92" spans="1:12" ht="14.25" customHeight="1">
      <c r="A92" s="465"/>
      <c r="B92" s="618" t="s">
        <v>245</v>
      </c>
      <c r="C92" s="618"/>
      <c r="D92" s="626"/>
      <c r="E92" s="566"/>
      <c r="F92" s="464" t="s">
        <v>246</v>
      </c>
      <c r="G92" s="463"/>
      <c r="H92" s="463"/>
      <c r="I92" s="463"/>
      <c r="J92" s="463"/>
      <c r="K92" s="466"/>
      <c r="L92" s="425"/>
    </row>
    <row r="93" spans="1:12" ht="8.25" customHeight="1">
      <c r="A93" s="465"/>
      <c r="B93" s="463"/>
      <c r="C93" s="463"/>
      <c r="D93" s="463"/>
      <c r="E93" s="463"/>
      <c r="F93" s="463"/>
      <c r="G93" s="463"/>
      <c r="H93" s="463"/>
      <c r="I93" s="463"/>
      <c r="J93" s="463"/>
      <c r="K93" s="466"/>
      <c r="L93" s="425"/>
    </row>
    <row r="94" spans="1:13" ht="14.25" customHeight="1">
      <c r="A94" s="465"/>
      <c r="B94" s="618" t="s">
        <v>247</v>
      </c>
      <c r="C94" s="618"/>
      <c r="D94" s="618"/>
      <c r="E94" s="463"/>
      <c r="F94" s="463"/>
      <c r="G94" s="463"/>
      <c r="H94" s="463"/>
      <c r="I94" s="463"/>
      <c r="J94" s="463"/>
      <c r="K94" s="466"/>
      <c r="L94" s="425"/>
      <c r="M94" s="425"/>
    </row>
    <row r="95" spans="1:13" ht="14.25" customHeight="1">
      <c r="A95" s="465"/>
      <c r="B95" s="619" t="s">
        <v>324</v>
      </c>
      <c r="C95" s="619"/>
      <c r="D95" s="619"/>
      <c r="E95" s="566"/>
      <c r="F95" s="464" t="s">
        <v>246</v>
      </c>
      <c r="G95" s="463"/>
      <c r="H95" s="463"/>
      <c r="I95" s="463"/>
      <c r="J95" s="463"/>
      <c r="K95" s="466"/>
      <c r="L95" s="425"/>
      <c r="M95" s="425"/>
    </row>
    <row r="96" spans="1:13" ht="8.25" customHeight="1">
      <c r="A96" s="465"/>
      <c r="B96" s="624"/>
      <c r="C96" s="624"/>
      <c r="D96" s="624"/>
      <c r="E96" s="463"/>
      <c r="F96" s="463"/>
      <c r="G96" s="463"/>
      <c r="H96" s="463"/>
      <c r="I96" s="463"/>
      <c r="J96" s="463"/>
      <c r="K96" s="466"/>
      <c r="L96" s="425"/>
      <c r="M96" s="425"/>
    </row>
    <row r="97" spans="1:13" ht="14.25" customHeight="1">
      <c r="A97" s="465"/>
      <c r="B97" s="618" t="s">
        <v>248</v>
      </c>
      <c r="C97" s="618"/>
      <c r="D97" s="618"/>
      <c r="E97" s="463"/>
      <c r="F97" s="463"/>
      <c r="G97" s="463"/>
      <c r="H97" s="463"/>
      <c r="I97" s="463"/>
      <c r="J97" s="463"/>
      <c r="K97" s="466"/>
      <c r="L97" s="425"/>
      <c r="M97" s="425"/>
    </row>
    <row r="98" spans="1:13" ht="14.25" customHeight="1">
      <c r="A98" s="465"/>
      <c r="B98" s="619" t="s">
        <v>249</v>
      </c>
      <c r="C98" s="619"/>
      <c r="D98" s="619"/>
      <c r="E98" s="566"/>
      <c r="F98" s="464" t="s">
        <v>246</v>
      </c>
      <c r="G98" s="463"/>
      <c r="H98" s="463"/>
      <c r="I98" s="463"/>
      <c r="J98" s="463"/>
      <c r="K98" s="466"/>
      <c r="L98" s="425"/>
      <c r="M98" s="425"/>
    </row>
    <row r="99" spans="1:13" ht="8.25" customHeight="1">
      <c r="A99" s="467"/>
      <c r="B99" s="461"/>
      <c r="C99" s="461"/>
      <c r="D99" s="461"/>
      <c r="E99" s="461"/>
      <c r="F99" s="461"/>
      <c r="G99" s="461"/>
      <c r="H99" s="461"/>
      <c r="I99" s="461"/>
      <c r="J99" s="461"/>
      <c r="K99" s="462"/>
      <c r="L99" s="425"/>
      <c r="M99" s="425"/>
    </row>
    <row r="100" spans="1:13" ht="14.25" customHeight="1">
      <c r="A100" s="620" t="s">
        <v>335</v>
      </c>
      <c r="B100" s="620"/>
      <c r="C100" s="620"/>
      <c r="D100" s="620"/>
      <c r="E100" s="620"/>
      <c r="F100" s="620"/>
      <c r="G100" s="620"/>
      <c r="H100" s="620"/>
      <c r="I100" s="620"/>
      <c r="J100" s="620"/>
      <c r="K100" s="620"/>
      <c r="L100" s="425"/>
      <c r="M100" s="425"/>
    </row>
    <row r="101" spans="1:13" ht="14.25" customHeight="1">
      <c r="A101" s="606" t="s">
        <v>201</v>
      </c>
      <c r="B101" s="606"/>
      <c r="C101" s="606"/>
      <c r="D101" s="606"/>
      <c r="E101" s="606"/>
      <c r="F101" s="606"/>
      <c r="G101" s="606"/>
      <c r="H101" s="606"/>
      <c r="I101" s="606"/>
      <c r="J101" s="606"/>
      <c r="K101" s="606"/>
      <c r="L101" s="425"/>
      <c r="M101" s="425"/>
    </row>
    <row r="102" spans="1:13" ht="12">
      <c r="A102" s="607" t="s">
        <v>69</v>
      </c>
      <c r="B102" s="607"/>
      <c r="C102" s="607"/>
      <c r="D102" s="607"/>
      <c r="E102" s="607"/>
      <c r="F102" s="607"/>
      <c r="G102" s="607"/>
      <c r="H102" s="607"/>
      <c r="I102" s="607"/>
      <c r="J102" s="607"/>
      <c r="K102" s="607"/>
      <c r="L102" s="425"/>
      <c r="M102" s="425"/>
    </row>
    <row r="103" spans="12:13" ht="15" customHeight="1">
      <c r="L103" s="425"/>
      <c r="M103" s="425"/>
    </row>
    <row r="104" spans="12:13" ht="20.25" customHeight="1">
      <c r="L104" s="425"/>
      <c r="M104" s="425"/>
    </row>
    <row r="105" spans="12:13" ht="14.25" customHeight="1">
      <c r="L105" s="425"/>
      <c r="M105" s="425"/>
    </row>
    <row r="106" spans="12:13" ht="15.75" customHeight="1">
      <c r="L106" s="425"/>
      <c r="M106" s="425"/>
    </row>
    <row r="107" spans="12:13" ht="14.25" customHeight="1">
      <c r="L107" s="425"/>
      <c r="M107" s="425"/>
    </row>
    <row r="108" spans="1:13" ht="3" customHeight="1">
      <c r="A108" s="568"/>
      <c r="L108" s="425"/>
      <c r="M108" s="425"/>
    </row>
    <row r="109" spans="1:13" ht="12.75" customHeight="1">
      <c r="A109" s="569"/>
      <c r="L109" s="425"/>
      <c r="M109" s="425"/>
    </row>
    <row r="110" spans="1:13" ht="20.25" customHeight="1">
      <c r="A110" s="569"/>
      <c r="L110" s="425"/>
      <c r="M110" s="425"/>
    </row>
    <row r="111" spans="1:13" ht="3" customHeight="1">
      <c r="A111" s="569"/>
      <c r="L111" s="425"/>
      <c r="M111" s="425"/>
    </row>
    <row r="112" spans="1:13" ht="12.75" customHeight="1">
      <c r="A112" s="569"/>
      <c r="L112" s="425"/>
      <c r="M112" s="425"/>
    </row>
    <row r="113" spans="1:13" ht="20.25" customHeight="1">
      <c r="A113" s="569"/>
      <c r="L113" s="425"/>
      <c r="M113" s="425"/>
    </row>
    <row r="114" spans="1:13" ht="12.75" customHeight="1">
      <c r="A114" s="569"/>
      <c r="L114" s="425"/>
      <c r="M114" s="425"/>
    </row>
    <row r="115" spans="1:13" ht="12.75" customHeight="1">
      <c r="A115" s="569"/>
      <c r="L115" s="425"/>
      <c r="M115" s="425"/>
    </row>
    <row r="116" spans="1:13" ht="3" customHeight="1">
      <c r="A116" s="569"/>
      <c r="L116" s="425"/>
      <c r="M116" s="425"/>
    </row>
    <row r="117" spans="1:13" ht="12.75" customHeight="1">
      <c r="A117" s="569"/>
      <c r="L117" s="425"/>
      <c r="M117" s="425"/>
    </row>
    <row r="118" spans="1:13" ht="3.75" customHeight="1">
      <c r="A118" s="569"/>
      <c r="L118" s="425"/>
      <c r="M118" s="425"/>
    </row>
    <row r="119" spans="1:13" ht="12.75" customHeight="1">
      <c r="A119" s="569"/>
      <c r="L119" s="425"/>
      <c r="M119" s="425"/>
    </row>
    <row r="120" spans="1:13" ht="3.75" customHeight="1">
      <c r="A120" s="569"/>
      <c r="L120" s="425"/>
      <c r="M120" s="425"/>
    </row>
    <row r="121" spans="1:13" ht="12">
      <c r="A121" s="569"/>
      <c r="L121" s="425"/>
      <c r="M121" s="425"/>
    </row>
    <row r="122" spans="1:13" ht="3.75" customHeight="1">
      <c r="A122" s="569"/>
      <c r="L122" s="425"/>
      <c r="M122" s="425"/>
    </row>
    <row r="123" spans="1:13" ht="12">
      <c r="A123" s="569"/>
      <c r="L123" s="425"/>
      <c r="M123" s="425"/>
    </row>
    <row r="124" spans="1:13" ht="3.75" customHeight="1">
      <c r="A124" s="569"/>
      <c r="L124" s="425"/>
      <c r="M124" s="425"/>
    </row>
    <row r="125" spans="1:13" ht="12">
      <c r="A125" s="569"/>
      <c r="L125" s="425"/>
      <c r="M125" s="425"/>
    </row>
    <row r="126" spans="1:13" ht="3.75" customHeight="1">
      <c r="A126" s="569"/>
      <c r="L126" s="425"/>
      <c r="M126" s="425"/>
    </row>
    <row r="127" spans="1:13" ht="12">
      <c r="A127" s="569"/>
      <c r="L127" s="425"/>
      <c r="M127" s="425"/>
    </row>
    <row r="128" spans="1:13" ht="3.75" customHeight="1">
      <c r="A128" s="569"/>
      <c r="L128" s="425"/>
      <c r="M128" s="425"/>
    </row>
    <row r="129" spans="1:13" ht="12">
      <c r="A129" s="569"/>
      <c r="L129" s="425"/>
      <c r="M129" s="425"/>
    </row>
    <row r="130" spans="1:13" ht="29.25" customHeight="1">
      <c r="A130" s="569"/>
      <c r="M130" s="425"/>
    </row>
    <row r="131" spans="1:13" ht="3" customHeight="1">
      <c r="A131" s="569"/>
      <c r="M131" s="425"/>
    </row>
    <row r="132" spans="1:13" ht="14.25" customHeight="1">
      <c r="A132" s="569"/>
      <c r="M132" s="425"/>
    </row>
    <row r="133" ht="20.25" customHeight="1">
      <c r="A133" s="569"/>
    </row>
    <row r="134" ht="16.5" customHeight="1">
      <c r="A134" s="569"/>
    </row>
    <row r="135" ht="18" customHeight="1">
      <c r="A135" s="569"/>
    </row>
    <row r="136" ht="3" customHeight="1">
      <c r="A136" s="569"/>
    </row>
    <row r="137" ht="14.25" customHeight="1">
      <c r="A137" s="569"/>
    </row>
    <row r="138" ht="14.25" customHeight="1">
      <c r="A138" s="569"/>
    </row>
    <row r="139" ht="14.25" customHeight="1">
      <c r="A139" s="569"/>
    </row>
    <row r="140" ht="14.25" customHeight="1">
      <c r="A140" s="569"/>
    </row>
    <row r="141" ht="14.25" customHeight="1">
      <c r="A141" s="569"/>
    </row>
    <row r="142" ht="14.25" customHeight="1">
      <c r="A142" s="569"/>
    </row>
    <row r="143" ht="14.25" customHeight="1">
      <c r="A143" s="569"/>
    </row>
    <row r="144" ht="14.25" customHeight="1">
      <c r="A144" s="569"/>
    </row>
    <row r="145" spans="1:12" ht="8.25" customHeight="1">
      <c r="A145" s="569"/>
      <c r="L145" s="418"/>
    </row>
    <row r="146" spans="2:12" ht="3" customHeight="1">
      <c r="B146" s="569"/>
      <c r="L146" s="418"/>
    </row>
    <row r="147" ht="12">
      <c r="B147" s="569"/>
    </row>
    <row r="148" ht="12">
      <c r="A148" s="569"/>
    </row>
    <row r="149" ht="12">
      <c r="A149" s="569"/>
    </row>
    <row r="150" ht="12">
      <c r="A150" s="569"/>
    </row>
    <row r="151" ht="12">
      <c r="A151" s="569"/>
    </row>
    <row r="152" ht="12">
      <c r="A152" s="569"/>
    </row>
    <row r="153" ht="12">
      <c r="A153" s="569"/>
    </row>
    <row r="155" ht="12">
      <c r="A155" s="569"/>
    </row>
    <row r="156" ht="12">
      <c r="A156" s="569"/>
    </row>
    <row r="157" ht="12">
      <c r="A157" s="569"/>
    </row>
    <row r="158" ht="12">
      <c r="A158" s="569"/>
    </row>
    <row r="161" ht="12.75" customHeight="1"/>
    <row r="162" ht="12.75" customHeight="1"/>
    <row r="163" ht="8.25" customHeight="1"/>
  </sheetData>
  <sheetProtection password="D3AD" sheet="1" objects="1" scenarios="1" selectLockedCells="1"/>
  <mergeCells count="59">
    <mergeCell ref="A42:K42"/>
    <mergeCell ref="B44:J44"/>
    <mergeCell ref="A45:K45"/>
    <mergeCell ref="B47:J47"/>
    <mergeCell ref="A85:K85"/>
    <mergeCell ref="B88:J89"/>
    <mergeCell ref="A86:K86"/>
    <mergeCell ref="A73:K73"/>
    <mergeCell ref="B75:J75"/>
    <mergeCell ref="A76:K76"/>
    <mergeCell ref="C84:J84"/>
    <mergeCell ref="C81:J82"/>
    <mergeCell ref="B83:D83"/>
    <mergeCell ref="B72:J72"/>
    <mergeCell ref="B62:J63"/>
    <mergeCell ref="A64:K64"/>
    <mergeCell ref="B66:J66"/>
    <mergeCell ref="A67:K67"/>
    <mergeCell ref="B69:J69"/>
    <mergeCell ref="A90:K90"/>
    <mergeCell ref="B92:D92"/>
    <mergeCell ref="B94:D94"/>
    <mergeCell ref="B18:J18"/>
    <mergeCell ref="A22:K22"/>
    <mergeCell ref="B40:J41"/>
    <mergeCell ref="A48:K48"/>
    <mergeCell ref="B50:J50"/>
    <mergeCell ref="A51:K51"/>
    <mergeCell ref="B78:J78"/>
    <mergeCell ref="B53:J53"/>
    <mergeCell ref="B21:J21"/>
    <mergeCell ref="B12:J12"/>
    <mergeCell ref="B15:J15"/>
    <mergeCell ref="A13:G13"/>
    <mergeCell ref="B96:D96"/>
    <mergeCell ref="B95:D95"/>
    <mergeCell ref="A16:K16"/>
    <mergeCell ref="A19:K19"/>
    <mergeCell ref="A70:K70"/>
    <mergeCell ref="B97:D97"/>
    <mergeCell ref="B98:D98"/>
    <mergeCell ref="A102:K102"/>
    <mergeCell ref="B24:J24"/>
    <mergeCell ref="A25:K25"/>
    <mergeCell ref="B27:J27"/>
    <mergeCell ref="A28:K28"/>
    <mergeCell ref="B31:J31"/>
    <mergeCell ref="A37:K37"/>
    <mergeCell ref="A100:K100"/>
    <mergeCell ref="A101:K101"/>
    <mergeCell ref="A38:K38"/>
    <mergeCell ref="B8:J8"/>
    <mergeCell ref="A54:K54"/>
    <mergeCell ref="B56:J56"/>
    <mergeCell ref="A60:K60"/>
    <mergeCell ref="A29:K29"/>
    <mergeCell ref="A33:K33"/>
    <mergeCell ref="B35:J36"/>
    <mergeCell ref="A32:K32"/>
  </mergeCells>
  <printOptions/>
  <pageMargins left="0.5" right="0.25" top="0.25" bottom="0.75" header="0.25" footer="0.25"/>
  <pageSetup fitToHeight="2" fitToWidth="1" horizontalDpi="600" verticalDpi="600" orientation="portrait"/>
  <headerFooter alignWithMargins="0">
    <oddHeader>&amp;C&amp;"Arial,Bold"CONFIDENTIAL&amp;R&amp;"Arial,Italic"&amp;A</oddHeader>
    <oddFooter>&amp;C&amp;F&amp;R&amp;P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36"/>
    <pageSetUpPr fitToPage="1"/>
  </sheetPr>
  <dimension ref="A1:L83"/>
  <sheetViews>
    <sheetView showGridLines="0" showRowColHeaders="0" workbookViewId="0" topLeftCell="A19">
      <selection activeCell="B6" sqref="B6:J6"/>
    </sheetView>
  </sheetViews>
  <sheetFormatPr defaultColWidth="9.140625" defaultRowHeight="12.75"/>
  <cols>
    <col min="1" max="4" width="9.140625" style="417" customWidth="1"/>
    <col min="5" max="5" width="7.00390625" style="417" customWidth="1"/>
    <col min="6" max="6" width="12.7109375" style="417" customWidth="1"/>
    <col min="7" max="7" width="9.140625" style="417" customWidth="1"/>
    <col min="8" max="8" width="12.7109375" style="417" customWidth="1"/>
    <col min="9" max="9" width="9.140625" style="417" customWidth="1"/>
    <col min="10" max="10" width="12.7109375" style="417" customWidth="1"/>
    <col min="11" max="11" width="3.00390625" style="417" customWidth="1"/>
    <col min="12" max="16384" width="9.140625" style="417" customWidth="1"/>
  </cols>
  <sheetData>
    <row r="1" spans="1:12" ht="18">
      <c r="A1" s="415" t="s">
        <v>202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">
      <c r="A2" s="627" t="s">
        <v>251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16"/>
    </row>
    <row r="3" spans="1:12" ht="6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16"/>
    </row>
    <row r="4" spans="1:12" ht="20.25" customHeight="1">
      <c r="A4" s="628" t="s">
        <v>214</v>
      </c>
      <c r="B4" s="629"/>
      <c r="C4" s="629"/>
      <c r="D4" s="629"/>
      <c r="E4" s="629"/>
      <c r="F4" s="563"/>
      <c r="G4" s="563"/>
      <c r="H4" s="563"/>
      <c r="I4" s="563"/>
      <c r="J4" s="563"/>
      <c r="K4" s="564"/>
      <c r="L4" s="416"/>
    </row>
    <row r="5" spans="1:12" ht="3" customHeight="1">
      <c r="A5" s="456"/>
      <c r="B5" s="454"/>
      <c r="C5" s="454"/>
      <c r="D5" s="454"/>
      <c r="E5" s="454"/>
      <c r="F5" s="454"/>
      <c r="G5" s="454"/>
      <c r="H5" s="454"/>
      <c r="I5" s="454"/>
      <c r="J5" s="454"/>
      <c r="K5" s="455"/>
      <c r="L5" s="416"/>
    </row>
    <row r="6" spans="1:12" ht="14.25" customHeight="1">
      <c r="A6" s="423"/>
      <c r="B6" s="615"/>
      <c r="C6" s="616"/>
      <c r="D6" s="616"/>
      <c r="E6" s="616"/>
      <c r="F6" s="616"/>
      <c r="G6" s="616"/>
      <c r="H6" s="616"/>
      <c r="I6" s="616"/>
      <c r="J6" s="617"/>
      <c r="K6" s="424"/>
      <c r="L6" s="416"/>
    </row>
    <row r="7" spans="1:12" ht="20.25" customHeight="1">
      <c r="A7" s="457" t="s">
        <v>304</v>
      </c>
      <c r="B7" s="458"/>
      <c r="C7" s="458"/>
      <c r="D7" s="458"/>
      <c r="E7" s="458"/>
      <c r="F7" s="458"/>
      <c r="G7" s="458"/>
      <c r="H7" s="458"/>
      <c r="I7" s="458"/>
      <c r="J7" s="458"/>
      <c r="K7" s="424"/>
      <c r="L7" s="416"/>
    </row>
    <row r="8" spans="1:12" ht="3" customHeight="1">
      <c r="A8" s="423"/>
      <c r="B8" s="458"/>
      <c r="C8" s="458"/>
      <c r="D8" s="458"/>
      <c r="E8" s="458"/>
      <c r="F8" s="458"/>
      <c r="G8" s="458"/>
      <c r="H8" s="458"/>
      <c r="I8" s="458"/>
      <c r="J8" s="458"/>
      <c r="K8" s="424"/>
      <c r="L8" s="416"/>
    </row>
    <row r="9" spans="1:12" ht="14.25" customHeight="1">
      <c r="A9" s="423"/>
      <c r="B9" s="588"/>
      <c r="C9" s="589"/>
      <c r="D9" s="589"/>
      <c r="E9" s="589"/>
      <c r="F9" s="589"/>
      <c r="G9" s="589"/>
      <c r="H9" s="589"/>
      <c r="I9" s="589"/>
      <c r="J9" s="590"/>
      <c r="K9" s="424"/>
      <c r="L9" s="416"/>
    </row>
    <row r="10" spans="1:12" ht="14.25" customHeight="1">
      <c r="A10" s="423"/>
      <c r="B10" s="594"/>
      <c r="C10" s="595"/>
      <c r="D10" s="595"/>
      <c r="E10" s="595"/>
      <c r="F10" s="595"/>
      <c r="G10" s="595"/>
      <c r="H10" s="595"/>
      <c r="I10" s="595"/>
      <c r="J10" s="596"/>
      <c r="K10" s="442"/>
      <c r="L10" s="416"/>
    </row>
    <row r="11" spans="1:12" ht="20.25" customHeight="1">
      <c r="A11" s="457" t="s">
        <v>305</v>
      </c>
      <c r="B11" s="458"/>
      <c r="C11" s="458"/>
      <c r="D11" s="458"/>
      <c r="E11" s="458"/>
      <c r="F11" s="458"/>
      <c r="G11" s="443"/>
      <c r="H11" s="443" t="s">
        <v>303</v>
      </c>
      <c r="I11" s="430"/>
      <c r="J11" s="430"/>
      <c r="K11" s="444"/>
      <c r="L11" s="416"/>
    </row>
    <row r="12" spans="1:12" ht="3" customHeight="1">
      <c r="A12" s="457"/>
      <c r="B12" s="458"/>
      <c r="C12" s="458"/>
      <c r="D12" s="458"/>
      <c r="E12" s="458"/>
      <c r="F12" s="458"/>
      <c r="G12" s="441"/>
      <c r="H12" s="438"/>
      <c r="I12" s="438"/>
      <c r="J12" s="438"/>
      <c r="K12" s="440"/>
      <c r="L12" s="416"/>
    </row>
    <row r="13" spans="1:12" ht="14.25" customHeight="1">
      <c r="A13" s="473"/>
      <c r="B13" s="600"/>
      <c r="C13" s="601"/>
      <c r="D13" s="602"/>
      <c r="E13" s="425"/>
      <c r="F13" s="425"/>
      <c r="G13" s="443"/>
      <c r="H13" s="600"/>
      <c r="I13" s="601"/>
      <c r="J13" s="602"/>
      <c r="K13" s="444"/>
      <c r="L13" s="416"/>
    </row>
    <row r="14" spans="1:12" ht="3" customHeight="1">
      <c r="A14" s="457"/>
      <c r="B14" s="425"/>
      <c r="C14" s="425"/>
      <c r="D14" s="425"/>
      <c r="E14" s="425"/>
      <c r="F14" s="425"/>
      <c r="G14" s="425"/>
      <c r="H14" s="425"/>
      <c r="I14" s="425"/>
      <c r="J14" s="425"/>
      <c r="K14" s="424"/>
      <c r="L14" s="416"/>
    </row>
    <row r="15" spans="1:12" ht="20.25" customHeight="1">
      <c r="A15" s="597" t="s">
        <v>306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3"/>
      <c r="L15" s="416"/>
    </row>
    <row r="16" spans="1:12" ht="3" customHeight="1">
      <c r="A16" s="437"/>
      <c r="B16" s="450"/>
      <c r="C16" s="450"/>
      <c r="D16" s="450"/>
      <c r="E16" s="450"/>
      <c r="F16" s="450"/>
      <c r="G16" s="450"/>
      <c r="H16" s="450"/>
      <c r="I16" s="450"/>
      <c r="J16" s="450"/>
      <c r="K16" s="445"/>
      <c r="L16" s="416"/>
    </row>
    <row r="17" spans="1:12" ht="14.25" customHeight="1">
      <c r="A17" s="437"/>
      <c r="B17" s="621"/>
      <c r="C17" s="622"/>
      <c r="D17" s="622"/>
      <c r="E17" s="622"/>
      <c r="F17" s="622"/>
      <c r="G17" s="622"/>
      <c r="H17" s="622"/>
      <c r="I17" s="622"/>
      <c r="J17" s="623"/>
      <c r="K17" s="445"/>
      <c r="L17" s="416"/>
    </row>
    <row r="18" spans="1:12" ht="20.25" customHeight="1">
      <c r="A18" s="457" t="s">
        <v>215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24"/>
      <c r="L18" s="416"/>
    </row>
    <row r="19" spans="1:12" ht="3" customHeight="1">
      <c r="A19" s="423"/>
      <c r="B19" s="450"/>
      <c r="C19" s="450"/>
      <c r="D19" s="450"/>
      <c r="E19" s="450"/>
      <c r="F19" s="450"/>
      <c r="G19" s="450"/>
      <c r="H19" s="450"/>
      <c r="I19" s="450"/>
      <c r="J19" s="450"/>
      <c r="K19" s="424"/>
      <c r="L19" s="416"/>
    </row>
    <row r="20" spans="1:12" ht="14.25" customHeight="1">
      <c r="A20" s="423"/>
      <c r="B20" s="615"/>
      <c r="C20" s="616"/>
      <c r="D20" s="616"/>
      <c r="E20" s="616"/>
      <c r="F20" s="616"/>
      <c r="G20" s="616"/>
      <c r="H20" s="616"/>
      <c r="I20" s="616"/>
      <c r="J20" s="617"/>
      <c r="K20" s="424"/>
      <c r="L20" s="416"/>
    </row>
    <row r="21" spans="1:12" ht="20.25" customHeight="1">
      <c r="A21" s="609" t="s">
        <v>216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1"/>
      <c r="L21" s="416"/>
    </row>
    <row r="22" spans="1:12" ht="3" customHeight="1">
      <c r="A22" s="565"/>
      <c r="B22" s="458"/>
      <c r="C22" s="458"/>
      <c r="D22" s="458"/>
      <c r="E22" s="458"/>
      <c r="F22" s="458"/>
      <c r="G22" s="458"/>
      <c r="H22" s="458"/>
      <c r="I22" s="458"/>
      <c r="J22" s="458"/>
      <c r="K22" s="439"/>
      <c r="L22" s="416"/>
    </row>
    <row r="23" spans="1:12" ht="12.75" customHeight="1">
      <c r="A23" s="423"/>
      <c r="B23" s="615"/>
      <c r="C23" s="616"/>
      <c r="D23" s="616"/>
      <c r="E23" s="616"/>
      <c r="F23" s="616"/>
      <c r="G23" s="616"/>
      <c r="H23" s="616"/>
      <c r="I23" s="616"/>
      <c r="J23" s="617"/>
      <c r="K23" s="424"/>
      <c r="L23" s="416"/>
    </row>
    <row r="24" spans="1:12" ht="20.25" customHeight="1">
      <c r="A24" s="609" t="s">
        <v>307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1"/>
      <c r="L24" s="416"/>
    </row>
    <row r="25" spans="1:12" ht="3.75" customHeight="1">
      <c r="A25" s="423"/>
      <c r="B25" s="458"/>
      <c r="C25" s="458"/>
      <c r="D25" s="458"/>
      <c r="E25" s="458"/>
      <c r="F25" s="458"/>
      <c r="G25" s="458"/>
      <c r="H25" s="458"/>
      <c r="I25" s="458"/>
      <c r="J25" s="458"/>
      <c r="K25" s="424"/>
      <c r="L25" s="416"/>
    </row>
    <row r="26" spans="1:12" ht="12">
      <c r="A26" s="423"/>
      <c r="B26" s="588"/>
      <c r="C26" s="589"/>
      <c r="D26" s="589"/>
      <c r="E26" s="589"/>
      <c r="F26" s="589"/>
      <c r="G26" s="589"/>
      <c r="H26" s="589"/>
      <c r="I26" s="589"/>
      <c r="J26" s="590"/>
      <c r="K26" s="424"/>
      <c r="L26" s="416"/>
    </row>
    <row r="27" spans="1:12" ht="12">
      <c r="A27" s="473"/>
      <c r="B27" s="594"/>
      <c r="C27" s="595"/>
      <c r="D27" s="595"/>
      <c r="E27" s="595"/>
      <c r="F27" s="595"/>
      <c r="G27" s="595"/>
      <c r="H27" s="595"/>
      <c r="I27" s="595"/>
      <c r="J27" s="596"/>
      <c r="K27" s="445"/>
      <c r="L27" s="416"/>
    </row>
    <row r="28" spans="1:12" ht="20.25" customHeight="1">
      <c r="A28" s="609" t="s">
        <v>217</v>
      </c>
      <c r="B28" s="610"/>
      <c r="C28" s="610"/>
      <c r="D28" s="610"/>
      <c r="E28" s="610"/>
      <c r="F28" s="610"/>
      <c r="G28" s="610"/>
      <c r="H28" s="610"/>
      <c r="I28" s="610"/>
      <c r="J28" s="610"/>
      <c r="K28" s="611"/>
      <c r="L28" s="416"/>
    </row>
    <row r="29" spans="1:12" ht="3" customHeight="1">
      <c r="A29" s="423"/>
      <c r="B29" s="458"/>
      <c r="C29" s="458"/>
      <c r="D29" s="458"/>
      <c r="E29" s="458"/>
      <c r="F29" s="458"/>
      <c r="G29" s="458"/>
      <c r="H29" s="458"/>
      <c r="I29" s="458"/>
      <c r="J29" s="458"/>
      <c r="K29" s="424"/>
      <c r="L29" s="416"/>
    </row>
    <row r="30" spans="1:12" ht="12">
      <c r="A30" s="423"/>
      <c r="B30" s="588"/>
      <c r="C30" s="589"/>
      <c r="D30" s="589"/>
      <c r="E30" s="589"/>
      <c r="F30" s="589"/>
      <c r="G30" s="589"/>
      <c r="H30" s="589"/>
      <c r="I30" s="589"/>
      <c r="J30" s="590"/>
      <c r="K30" s="424"/>
      <c r="L30" s="416"/>
    </row>
    <row r="31" spans="1:12" ht="12">
      <c r="A31" s="423"/>
      <c r="B31" s="594"/>
      <c r="C31" s="595"/>
      <c r="D31" s="595"/>
      <c r="E31" s="595"/>
      <c r="F31" s="595"/>
      <c r="G31" s="595"/>
      <c r="H31" s="595"/>
      <c r="I31" s="595"/>
      <c r="J31" s="596"/>
      <c r="K31" s="445"/>
      <c r="L31" s="416"/>
    </row>
    <row r="32" spans="1:12" ht="20.25" customHeight="1">
      <c r="A32" s="603" t="s">
        <v>308</v>
      </c>
      <c r="B32" s="604"/>
      <c r="C32" s="604"/>
      <c r="D32" s="604"/>
      <c r="E32" s="604"/>
      <c r="F32" s="604"/>
      <c r="G32" s="604"/>
      <c r="H32" s="604"/>
      <c r="I32" s="604"/>
      <c r="J32" s="604"/>
      <c r="K32" s="605"/>
      <c r="L32" s="416"/>
    </row>
    <row r="33" spans="1:12" ht="3" customHeight="1">
      <c r="A33" s="423"/>
      <c r="B33" s="458"/>
      <c r="C33" s="458"/>
      <c r="D33" s="458"/>
      <c r="E33" s="458"/>
      <c r="F33" s="458"/>
      <c r="G33" s="458"/>
      <c r="H33" s="458"/>
      <c r="I33" s="458"/>
      <c r="J33" s="458"/>
      <c r="K33" s="424"/>
      <c r="L33" s="416"/>
    </row>
    <row r="34" spans="1:12" ht="12">
      <c r="A34" s="423"/>
      <c r="B34" s="615"/>
      <c r="C34" s="616"/>
      <c r="D34" s="616"/>
      <c r="E34" s="616"/>
      <c r="F34" s="616"/>
      <c r="G34" s="616"/>
      <c r="H34" s="616"/>
      <c r="I34" s="616"/>
      <c r="J34" s="617"/>
      <c r="K34" s="424"/>
      <c r="L34" s="416"/>
    </row>
    <row r="35" spans="1:12" ht="20.25" customHeight="1">
      <c r="A35" s="636" t="s">
        <v>218</v>
      </c>
      <c r="B35" s="637"/>
      <c r="C35" s="637"/>
      <c r="D35" s="443"/>
      <c r="E35" s="630" t="s">
        <v>297</v>
      </c>
      <c r="F35" s="631"/>
      <c r="G35" s="631"/>
      <c r="H35" s="443"/>
      <c r="I35" s="604" t="s">
        <v>298</v>
      </c>
      <c r="J35" s="604"/>
      <c r="K35" s="459"/>
      <c r="L35" s="416"/>
    </row>
    <row r="36" spans="1:12" ht="3" customHeight="1">
      <c r="A36" s="423"/>
      <c r="B36" s="458"/>
      <c r="C36" s="458"/>
      <c r="D36" s="458"/>
      <c r="E36" s="458"/>
      <c r="F36" s="458"/>
      <c r="G36" s="458"/>
      <c r="H36" s="458"/>
      <c r="I36" s="458"/>
      <c r="J36" s="458"/>
      <c r="K36" s="424"/>
      <c r="L36" s="416"/>
    </row>
    <row r="37" spans="1:12" ht="15">
      <c r="A37" s="447"/>
      <c r="B37" s="634"/>
      <c r="C37" s="635"/>
      <c r="D37" s="443"/>
      <c r="E37" s="450"/>
      <c r="F37" s="600"/>
      <c r="G37" s="602"/>
      <c r="H37" s="443"/>
      <c r="I37" s="600"/>
      <c r="J37" s="602"/>
      <c r="K37" s="459"/>
      <c r="L37" s="416"/>
    </row>
    <row r="38" spans="1:12" ht="20.25" customHeight="1">
      <c r="A38" s="609" t="s">
        <v>299</v>
      </c>
      <c r="B38" s="610"/>
      <c r="C38" s="610"/>
      <c r="D38" s="610"/>
      <c r="E38" s="610"/>
      <c r="F38" s="610"/>
      <c r="G38" s="610"/>
      <c r="H38" s="610"/>
      <c r="I38" s="610"/>
      <c r="J38" s="610"/>
      <c r="K38" s="611"/>
      <c r="L38" s="416"/>
    </row>
    <row r="39" spans="1:12" ht="3" customHeight="1">
      <c r="A39" s="423"/>
      <c r="B39" s="458"/>
      <c r="C39" s="458"/>
      <c r="D39" s="458"/>
      <c r="E39" s="458"/>
      <c r="F39" s="458"/>
      <c r="G39" s="458"/>
      <c r="H39" s="458"/>
      <c r="I39" s="458"/>
      <c r="J39" s="458"/>
      <c r="K39" s="424"/>
      <c r="L39" s="416"/>
    </row>
    <row r="40" spans="1:12" ht="12">
      <c r="A40" s="473"/>
      <c r="B40" s="615"/>
      <c r="C40" s="616"/>
      <c r="D40" s="616"/>
      <c r="E40" s="616"/>
      <c r="F40" s="616"/>
      <c r="G40" s="616"/>
      <c r="H40" s="616"/>
      <c r="I40" s="616"/>
      <c r="J40" s="617"/>
      <c r="K40" s="424"/>
      <c r="L40" s="416"/>
    </row>
    <row r="41" spans="1:12" ht="20.25" customHeight="1">
      <c r="A41" s="609" t="s">
        <v>219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1"/>
      <c r="L41" s="416"/>
    </row>
    <row r="42" spans="1:12" ht="3" customHeight="1">
      <c r="A42" s="473"/>
      <c r="B42" s="450"/>
      <c r="C42" s="450"/>
      <c r="D42" s="450"/>
      <c r="E42" s="450"/>
      <c r="F42" s="450"/>
      <c r="G42" s="450"/>
      <c r="H42" s="450"/>
      <c r="I42" s="450"/>
      <c r="J42" s="450"/>
      <c r="K42" s="445"/>
      <c r="L42" s="416"/>
    </row>
    <row r="43" spans="1:12" ht="15">
      <c r="A43" s="447"/>
      <c r="B43" s="615"/>
      <c r="C43" s="616"/>
      <c r="D43" s="616"/>
      <c r="E43" s="616"/>
      <c r="F43" s="616"/>
      <c r="G43" s="616"/>
      <c r="H43" s="616"/>
      <c r="I43" s="616"/>
      <c r="J43" s="617"/>
      <c r="K43" s="459"/>
      <c r="L43" s="416"/>
    </row>
    <row r="44" spans="1:12" ht="20.25" customHeight="1">
      <c r="A44" s="603" t="s">
        <v>302</v>
      </c>
      <c r="B44" s="604"/>
      <c r="C44" s="604"/>
      <c r="D44" s="604"/>
      <c r="E44" s="630" t="s">
        <v>300</v>
      </c>
      <c r="F44" s="631"/>
      <c r="G44" s="631"/>
      <c r="H44" s="443"/>
      <c r="I44" s="604" t="s">
        <v>301</v>
      </c>
      <c r="J44" s="604"/>
      <c r="K44" s="459"/>
      <c r="L44" s="416"/>
    </row>
    <row r="45" spans="1:12" ht="3" customHeight="1">
      <c r="A45" s="423"/>
      <c r="B45" s="458"/>
      <c r="C45" s="458"/>
      <c r="D45" s="458"/>
      <c r="E45" s="458"/>
      <c r="F45" s="458"/>
      <c r="G45" s="458"/>
      <c r="H45" s="458"/>
      <c r="I45" s="458"/>
      <c r="J45" s="458"/>
      <c r="K45" s="424"/>
      <c r="L45" s="416"/>
    </row>
    <row r="46" spans="1:12" ht="15">
      <c r="A46" s="447"/>
      <c r="B46" s="634"/>
      <c r="C46" s="635"/>
      <c r="D46" s="443"/>
      <c r="E46" s="450"/>
      <c r="F46" s="600"/>
      <c r="G46" s="602"/>
      <c r="H46" s="443"/>
      <c r="I46" s="600"/>
      <c r="J46" s="602"/>
      <c r="K46" s="459"/>
      <c r="L46" s="416"/>
    </row>
    <row r="47" spans="1:12" ht="20.25" customHeight="1">
      <c r="A47" s="638" t="s">
        <v>220</v>
      </c>
      <c r="B47" s="637"/>
      <c r="C47" s="637"/>
      <c r="D47" s="637"/>
      <c r="E47" s="637"/>
      <c r="F47" s="450"/>
      <c r="G47" s="450"/>
      <c r="H47" s="450"/>
      <c r="I47" s="450"/>
      <c r="J47" s="450"/>
      <c r="K47" s="424"/>
      <c r="L47" s="416"/>
    </row>
    <row r="48" spans="1:12" ht="15">
      <c r="A48" s="423"/>
      <c r="B48" s="450"/>
      <c r="C48" s="450"/>
      <c r="D48" s="450"/>
      <c r="E48" s="450"/>
      <c r="F48" s="494" t="s">
        <v>227</v>
      </c>
      <c r="G48" s="450"/>
      <c r="H48" s="494" t="s">
        <v>228</v>
      </c>
      <c r="I48" s="450"/>
      <c r="J48" s="441" t="s">
        <v>229</v>
      </c>
      <c r="K48" s="445"/>
      <c r="L48" s="416"/>
    </row>
    <row r="49" spans="1:11" ht="12">
      <c r="A49" s="423"/>
      <c r="B49" s="450"/>
      <c r="C49" s="450"/>
      <c r="D49" s="452" t="s">
        <v>224</v>
      </c>
      <c r="E49" s="450"/>
      <c r="F49" s="570"/>
      <c r="G49" s="450"/>
      <c r="H49" s="570"/>
      <c r="I49" s="450"/>
      <c r="J49" s="570"/>
      <c r="K49" s="424"/>
    </row>
    <row r="50" spans="1:11" ht="3" customHeight="1">
      <c r="A50" s="423"/>
      <c r="B50" s="450"/>
      <c r="C50" s="450"/>
      <c r="D50" s="453"/>
      <c r="E50" s="450"/>
      <c r="F50" s="571"/>
      <c r="G50" s="450"/>
      <c r="H50" s="571"/>
      <c r="I50" s="450"/>
      <c r="J50" s="571"/>
      <c r="K50" s="424"/>
    </row>
    <row r="51" spans="1:11" ht="12">
      <c r="A51" s="423"/>
      <c r="B51" s="450"/>
      <c r="C51" s="450"/>
      <c r="D51" s="452" t="s">
        <v>225</v>
      </c>
      <c r="E51" s="450"/>
      <c r="F51" s="572"/>
      <c r="G51" s="450"/>
      <c r="H51" s="572"/>
      <c r="I51" s="450"/>
      <c r="J51" s="572"/>
      <c r="K51" s="424"/>
    </row>
    <row r="52" spans="1:11" ht="3.75" customHeight="1">
      <c r="A52" s="423"/>
      <c r="B52" s="450"/>
      <c r="C52" s="450"/>
      <c r="D52" s="453"/>
      <c r="E52" s="450"/>
      <c r="F52" s="571"/>
      <c r="G52" s="450"/>
      <c r="H52" s="571"/>
      <c r="I52" s="450"/>
      <c r="J52" s="571"/>
      <c r="K52" s="424"/>
    </row>
    <row r="53" spans="1:11" ht="12">
      <c r="A53" s="423"/>
      <c r="B53" s="450"/>
      <c r="C53" s="450"/>
      <c r="D53" s="452" t="s">
        <v>226</v>
      </c>
      <c r="E53" s="450"/>
      <c r="F53" s="572"/>
      <c r="G53" s="450"/>
      <c r="H53" s="572"/>
      <c r="I53" s="450"/>
      <c r="J53" s="572"/>
      <c r="K53" s="424"/>
    </row>
    <row r="54" spans="1:11" ht="3.75" customHeight="1">
      <c r="A54" s="423"/>
      <c r="B54" s="450"/>
      <c r="C54" s="450"/>
      <c r="D54" s="453"/>
      <c r="E54" s="450"/>
      <c r="F54" s="571"/>
      <c r="G54" s="450"/>
      <c r="H54" s="571"/>
      <c r="I54" s="450"/>
      <c r="J54" s="571"/>
      <c r="K54" s="424"/>
    </row>
    <row r="55" spans="1:11" ht="12">
      <c r="A55" s="423"/>
      <c r="B55" s="450"/>
      <c r="C55" s="425"/>
      <c r="D55" s="451" t="s">
        <v>329</v>
      </c>
      <c r="E55" s="450"/>
      <c r="F55" s="572"/>
      <c r="G55" s="425"/>
      <c r="H55" s="572"/>
      <c r="I55" s="425"/>
      <c r="J55" s="572"/>
      <c r="K55" s="424"/>
    </row>
    <row r="56" spans="1:11" ht="3.75" customHeight="1">
      <c r="A56" s="423"/>
      <c r="B56" s="450"/>
      <c r="C56" s="425"/>
      <c r="D56" s="449"/>
      <c r="E56" s="450"/>
      <c r="F56" s="571"/>
      <c r="G56" s="425"/>
      <c r="H56" s="571"/>
      <c r="I56" s="425"/>
      <c r="J56" s="571"/>
      <c r="K56" s="424"/>
    </row>
    <row r="57" spans="1:11" ht="12">
      <c r="A57" s="423"/>
      <c r="B57" s="450"/>
      <c r="C57" s="425"/>
      <c r="D57" s="451" t="s">
        <v>221</v>
      </c>
      <c r="E57" s="450"/>
      <c r="F57" s="573"/>
      <c r="G57" s="425"/>
      <c r="H57" s="573"/>
      <c r="I57" s="425"/>
      <c r="J57" s="573"/>
      <c r="K57" s="424"/>
    </row>
    <row r="58" spans="1:11" ht="3.75" customHeight="1">
      <c r="A58" s="423"/>
      <c r="B58" s="450"/>
      <c r="C58" s="425"/>
      <c r="D58" s="449"/>
      <c r="E58" s="450"/>
      <c r="F58" s="571"/>
      <c r="G58" s="425"/>
      <c r="H58" s="571"/>
      <c r="I58" s="425"/>
      <c r="J58" s="571"/>
      <c r="K58" s="424"/>
    </row>
    <row r="59" spans="1:11" ht="12">
      <c r="A59" s="423"/>
      <c r="B59" s="450"/>
      <c r="C59" s="425"/>
      <c r="D59" s="451" t="s">
        <v>330</v>
      </c>
      <c r="E59" s="450"/>
      <c r="F59" s="572"/>
      <c r="G59" s="425"/>
      <c r="H59" s="572"/>
      <c r="I59" s="425"/>
      <c r="J59" s="572"/>
      <c r="K59" s="424"/>
    </row>
    <row r="60" spans="1:11" ht="3.75" customHeight="1">
      <c r="A60" s="423"/>
      <c r="B60" s="450"/>
      <c r="C60" s="425"/>
      <c r="D60" s="449"/>
      <c r="E60" s="450"/>
      <c r="F60" s="571"/>
      <c r="G60" s="425"/>
      <c r="H60" s="571"/>
      <c r="I60" s="425"/>
      <c r="J60" s="571"/>
      <c r="K60" s="424"/>
    </row>
    <row r="61" spans="1:11" ht="12">
      <c r="A61" s="423"/>
      <c r="B61" s="450"/>
      <c r="C61" s="425"/>
      <c r="D61" s="451" t="s">
        <v>222</v>
      </c>
      <c r="E61" s="450"/>
      <c r="F61" s="572"/>
      <c r="G61" s="425"/>
      <c r="H61" s="572"/>
      <c r="I61" s="425"/>
      <c r="J61" s="572"/>
      <c r="K61" s="424"/>
    </row>
    <row r="62" spans="1:11" ht="3.75" customHeight="1">
      <c r="A62" s="423"/>
      <c r="B62" s="450"/>
      <c r="C62" s="425"/>
      <c r="D62" s="449"/>
      <c r="E62" s="450"/>
      <c r="F62" s="571"/>
      <c r="G62" s="425"/>
      <c r="H62" s="571"/>
      <c r="I62" s="425"/>
      <c r="J62" s="571"/>
      <c r="K62" s="424"/>
    </row>
    <row r="63" spans="1:11" ht="12">
      <c r="A63" s="423"/>
      <c r="B63" s="450"/>
      <c r="C63" s="425"/>
      <c r="D63" s="451" t="s">
        <v>223</v>
      </c>
      <c r="E63" s="450"/>
      <c r="F63" s="572"/>
      <c r="G63" s="425"/>
      <c r="H63" s="572"/>
      <c r="I63" s="425"/>
      <c r="J63" s="572"/>
      <c r="K63" s="424"/>
    </row>
    <row r="64" spans="1:11" ht="21.75" customHeight="1">
      <c r="A64" s="609" t="s">
        <v>296</v>
      </c>
      <c r="B64" s="610"/>
      <c r="C64" s="610"/>
      <c r="D64" s="610"/>
      <c r="E64" s="610"/>
      <c r="F64" s="610"/>
      <c r="G64" s="610"/>
      <c r="H64" s="610"/>
      <c r="I64" s="610"/>
      <c r="J64" s="610"/>
      <c r="K64" s="611"/>
    </row>
    <row r="65" spans="1:11" ht="3" customHeight="1">
      <c r="A65" s="473"/>
      <c r="B65" s="450"/>
      <c r="C65" s="450"/>
      <c r="D65" s="450"/>
      <c r="E65" s="450"/>
      <c r="F65" s="450"/>
      <c r="G65" s="450"/>
      <c r="H65" s="450"/>
      <c r="I65" s="450"/>
      <c r="J65" s="450"/>
      <c r="K65" s="445"/>
    </row>
    <row r="66" spans="1:11" ht="14.25" customHeight="1">
      <c r="A66" s="447"/>
      <c r="B66" s="615"/>
      <c r="C66" s="616"/>
      <c r="D66" s="616"/>
      <c r="E66" s="616"/>
      <c r="F66" s="616"/>
      <c r="G66" s="616"/>
      <c r="H66" s="616"/>
      <c r="I66" s="616"/>
      <c r="J66" s="617"/>
      <c r="K66" s="459"/>
    </row>
    <row r="67" spans="1:11" ht="15">
      <c r="A67" s="609" t="s">
        <v>295</v>
      </c>
      <c r="B67" s="610"/>
      <c r="C67" s="610"/>
      <c r="D67" s="610"/>
      <c r="E67" s="610"/>
      <c r="F67" s="610"/>
      <c r="G67" s="610"/>
      <c r="H67" s="610"/>
      <c r="I67" s="610"/>
      <c r="J67" s="610"/>
      <c r="K67" s="611"/>
    </row>
    <row r="68" spans="1:11" ht="15">
      <c r="A68" s="609" t="s">
        <v>310</v>
      </c>
      <c r="B68" s="610"/>
      <c r="C68" s="610"/>
      <c r="D68" s="610"/>
      <c r="E68" s="610"/>
      <c r="F68" s="610"/>
      <c r="G68" s="610"/>
      <c r="H68" s="610"/>
      <c r="I68" s="610"/>
      <c r="J68" s="610"/>
      <c r="K68" s="611"/>
    </row>
    <row r="69" spans="1:11" ht="15">
      <c r="A69" s="609" t="s">
        <v>309</v>
      </c>
      <c r="B69" s="610"/>
      <c r="C69" s="610"/>
      <c r="D69" s="610"/>
      <c r="E69" s="610"/>
      <c r="F69" s="610"/>
      <c r="G69" s="610"/>
      <c r="H69" s="610"/>
      <c r="I69" s="610"/>
      <c r="J69" s="610"/>
      <c r="K69" s="611"/>
    </row>
    <row r="70" spans="1:11" ht="3" customHeight="1">
      <c r="A70" s="447"/>
      <c r="B70" s="460"/>
      <c r="C70" s="460"/>
      <c r="D70" s="460"/>
      <c r="E70" s="460"/>
      <c r="F70" s="460"/>
      <c r="G70" s="460"/>
      <c r="H70" s="460"/>
      <c r="I70" s="460"/>
      <c r="J70" s="460"/>
      <c r="K70" s="459"/>
    </row>
    <row r="71" spans="1:11" ht="14.25" customHeight="1">
      <c r="A71" s="447"/>
      <c r="B71" s="588"/>
      <c r="C71" s="589"/>
      <c r="D71" s="589"/>
      <c r="E71" s="589"/>
      <c r="F71" s="589"/>
      <c r="G71" s="589"/>
      <c r="H71" s="589"/>
      <c r="I71" s="589"/>
      <c r="J71" s="590"/>
      <c r="K71" s="459"/>
    </row>
    <row r="72" spans="1:11" ht="14.25" customHeight="1">
      <c r="A72" s="447"/>
      <c r="B72" s="591"/>
      <c r="C72" s="592"/>
      <c r="D72" s="592"/>
      <c r="E72" s="592"/>
      <c r="F72" s="592"/>
      <c r="G72" s="592"/>
      <c r="H72" s="592"/>
      <c r="I72" s="592"/>
      <c r="J72" s="593"/>
      <c r="K72" s="459"/>
    </row>
    <row r="73" spans="1:11" ht="14.25" customHeight="1">
      <c r="A73" s="447"/>
      <c r="B73" s="591"/>
      <c r="C73" s="592"/>
      <c r="D73" s="592"/>
      <c r="E73" s="592"/>
      <c r="F73" s="592"/>
      <c r="G73" s="592"/>
      <c r="H73" s="592"/>
      <c r="I73" s="592"/>
      <c r="J73" s="593"/>
      <c r="K73" s="459"/>
    </row>
    <row r="74" spans="1:11" ht="14.25" customHeight="1">
      <c r="A74" s="447"/>
      <c r="B74" s="591"/>
      <c r="C74" s="592"/>
      <c r="D74" s="592"/>
      <c r="E74" s="592"/>
      <c r="F74" s="592"/>
      <c r="G74" s="592"/>
      <c r="H74" s="592"/>
      <c r="I74" s="592"/>
      <c r="J74" s="593"/>
      <c r="K74" s="459"/>
    </row>
    <row r="75" spans="1:11" ht="14.25" customHeight="1">
      <c r="A75" s="447"/>
      <c r="B75" s="591"/>
      <c r="C75" s="592"/>
      <c r="D75" s="592"/>
      <c r="E75" s="592"/>
      <c r="F75" s="592"/>
      <c r="G75" s="592"/>
      <c r="H75" s="592"/>
      <c r="I75" s="592"/>
      <c r="J75" s="593"/>
      <c r="K75" s="459"/>
    </row>
    <row r="76" spans="1:11" ht="14.25" customHeight="1">
      <c r="A76" s="447"/>
      <c r="B76" s="591"/>
      <c r="C76" s="592"/>
      <c r="D76" s="592"/>
      <c r="E76" s="592"/>
      <c r="F76" s="592"/>
      <c r="G76" s="592"/>
      <c r="H76" s="592"/>
      <c r="I76" s="592"/>
      <c r="J76" s="593"/>
      <c r="K76" s="459"/>
    </row>
    <row r="77" spans="1:11" ht="14.25" customHeight="1">
      <c r="A77" s="447"/>
      <c r="B77" s="591"/>
      <c r="C77" s="592"/>
      <c r="D77" s="592"/>
      <c r="E77" s="592"/>
      <c r="F77" s="592"/>
      <c r="G77" s="592"/>
      <c r="H77" s="592"/>
      <c r="I77" s="592"/>
      <c r="J77" s="593"/>
      <c r="K77" s="459"/>
    </row>
    <row r="78" spans="1:11" ht="14.25" customHeight="1">
      <c r="A78" s="447"/>
      <c r="B78" s="594"/>
      <c r="C78" s="595"/>
      <c r="D78" s="595"/>
      <c r="E78" s="595"/>
      <c r="F78" s="595"/>
      <c r="G78" s="595"/>
      <c r="H78" s="595"/>
      <c r="I78" s="595"/>
      <c r="J78" s="596"/>
      <c r="K78" s="459"/>
    </row>
    <row r="79" spans="1:11" ht="8.25" customHeight="1">
      <c r="A79" s="467"/>
      <c r="B79" s="461"/>
      <c r="C79" s="461"/>
      <c r="D79" s="461"/>
      <c r="E79" s="461"/>
      <c r="F79" s="461"/>
      <c r="G79" s="461"/>
      <c r="H79" s="461"/>
      <c r="I79" s="461"/>
      <c r="J79" s="461"/>
      <c r="K79" s="462"/>
    </row>
    <row r="80" spans="1:11" ht="3" customHeight="1">
      <c r="A80" s="443"/>
      <c r="B80" s="460"/>
      <c r="C80" s="460"/>
      <c r="D80" s="460"/>
      <c r="E80" s="460"/>
      <c r="F80" s="460"/>
      <c r="G80" s="460"/>
      <c r="H80" s="460"/>
      <c r="I80" s="460"/>
      <c r="J80" s="460"/>
      <c r="K80" s="443"/>
    </row>
    <row r="81" spans="1:11" ht="12">
      <c r="A81" s="620" t="s">
        <v>335</v>
      </c>
      <c r="B81" s="620"/>
      <c r="C81" s="620"/>
      <c r="D81" s="620"/>
      <c r="E81" s="620"/>
      <c r="F81" s="620"/>
      <c r="G81" s="620"/>
      <c r="H81" s="620"/>
      <c r="I81" s="620"/>
      <c r="J81" s="620"/>
      <c r="K81" s="620"/>
    </row>
    <row r="82" spans="1:12" ht="12">
      <c r="A82" s="606" t="s">
        <v>201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418"/>
    </row>
    <row r="83" spans="1:12" ht="12">
      <c r="A83" s="607" t="s">
        <v>69</v>
      </c>
      <c r="B83" s="607"/>
      <c r="C83" s="607"/>
      <c r="D83" s="607"/>
      <c r="E83" s="607"/>
      <c r="F83" s="607"/>
      <c r="G83" s="607"/>
      <c r="H83" s="607"/>
      <c r="I83" s="607"/>
      <c r="J83" s="607"/>
      <c r="K83" s="607"/>
      <c r="L83" s="418"/>
    </row>
    <row r="95" ht="12.75" customHeight="1"/>
    <row r="96" ht="12.75" customHeight="1"/>
    <row r="97" ht="8.25" customHeight="1"/>
  </sheetData>
  <sheetProtection password="D3AD" sheet="1" objects="1" scenarios="1" selectLockedCells="1"/>
  <mergeCells count="43">
    <mergeCell ref="A64:K64"/>
    <mergeCell ref="B66:J66"/>
    <mergeCell ref="A67:K67"/>
    <mergeCell ref="A68:K68"/>
    <mergeCell ref="A69:K69"/>
    <mergeCell ref="A47:E47"/>
    <mergeCell ref="B46:C46"/>
    <mergeCell ref="F46:G46"/>
    <mergeCell ref="I46:J46"/>
    <mergeCell ref="A44:D44"/>
    <mergeCell ref="E35:G35"/>
    <mergeCell ref="F37:G37"/>
    <mergeCell ref="I37:J37"/>
    <mergeCell ref="A35:C35"/>
    <mergeCell ref="B34:J34"/>
    <mergeCell ref="A32:K32"/>
    <mergeCell ref="B6:J6"/>
    <mergeCell ref="B13:D13"/>
    <mergeCell ref="H13:J13"/>
    <mergeCell ref="B9:J10"/>
    <mergeCell ref="B17:J17"/>
    <mergeCell ref="B20:J20"/>
    <mergeCell ref="B23:J23"/>
    <mergeCell ref="A82:K82"/>
    <mergeCell ref="A21:K21"/>
    <mergeCell ref="A24:K24"/>
    <mergeCell ref="A38:K38"/>
    <mergeCell ref="B40:J40"/>
    <mergeCell ref="I35:J35"/>
    <mergeCell ref="B37:C37"/>
    <mergeCell ref="B26:J27"/>
    <mergeCell ref="B30:J31"/>
    <mergeCell ref="A28:K28"/>
    <mergeCell ref="A2:K2"/>
    <mergeCell ref="A83:K83"/>
    <mergeCell ref="B71:J78"/>
    <mergeCell ref="A4:E4"/>
    <mergeCell ref="B43:J43"/>
    <mergeCell ref="E44:G44"/>
    <mergeCell ref="I44:J44"/>
    <mergeCell ref="A15:K15"/>
    <mergeCell ref="A41:K41"/>
    <mergeCell ref="A81:K81"/>
  </mergeCells>
  <printOptions/>
  <pageMargins left="1" right="0.25" top="0.25" bottom="1" header="0.25" footer="0.25"/>
  <pageSetup fitToHeight="1" fitToWidth="1" horizontalDpi="600" verticalDpi="600" orientation="portrait" scale="73"/>
  <headerFooter alignWithMargins="0">
    <oddHeader>&amp;C&amp;"Arial,Bold"CONFIDENTIAL&amp;R&amp;"Arial,Italic"&amp;A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38"/>
    <pageSetUpPr fitToPage="1"/>
  </sheetPr>
  <dimension ref="A1:K108"/>
  <sheetViews>
    <sheetView showGridLines="0" showRowColHeaders="0" workbookViewId="0" topLeftCell="A40">
      <selection activeCell="D7" sqref="D7"/>
    </sheetView>
  </sheetViews>
  <sheetFormatPr defaultColWidth="9.140625" defaultRowHeight="12.75"/>
  <cols>
    <col min="1" max="1" width="3.00390625" style="417" customWidth="1"/>
    <col min="2" max="2" width="13.8515625" style="417" customWidth="1"/>
    <col min="3" max="3" width="16.421875" style="417" customWidth="1"/>
    <col min="4" max="4" width="13.421875" style="417" customWidth="1"/>
    <col min="5" max="5" width="8.8515625" style="417" customWidth="1"/>
    <col min="6" max="6" width="3.00390625" style="417" customWidth="1"/>
    <col min="7" max="7" width="7.7109375" style="417" customWidth="1"/>
    <col min="8" max="8" width="3.140625" style="417" customWidth="1"/>
    <col min="9" max="9" width="13.00390625" style="417" customWidth="1"/>
    <col min="10" max="10" width="15.7109375" style="417" customWidth="1"/>
    <col min="11" max="11" width="3.28125" style="417" customWidth="1"/>
    <col min="12" max="16384" width="9.140625" style="417" customWidth="1"/>
  </cols>
  <sheetData>
    <row r="1" spans="1:10" ht="18">
      <c r="A1" s="415" t="s">
        <v>202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8">
      <c r="A2" s="627" t="s">
        <v>254</v>
      </c>
      <c r="B2" s="627"/>
      <c r="C2" s="627"/>
      <c r="D2" s="627"/>
      <c r="E2" s="627"/>
      <c r="F2" s="627"/>
      <c r="G2" s="627"/>
      <c r="H2" s="627"/>
      <c r="I2" s="627"/>
      <c r="J2" s="627"/>
    </row>
    <row r="3" spans="1:10" ht="3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</row>
    <row r="4" spans="1:11" ht="12">
      <c r="A4" s="470"/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ht="15">
      <c r="A5" s="473"/>
      <c r="B5" s="474" t="s">
        <v>259</v>
      </c>
      <c r="C5" s="474"/>
      <c r="D5" s="474"/>
      <c r="E5" s="474"/>
      <c r="F5" s="474"/>
      <c r="G5" s="474"/>
      <c r="H5" s="450"/>
      <c r="I5" s="450"/>
      <c r="J5" s="450"/>
      <c r="K5" s="445"/>
    </row>
    <row r="6" spans="1:11" ht="3" customHeight="1">
      <c r="A6" s="473"/>
      <c r="B6" s="475"/>
      <c r="C6" s="475"/>
      <c r="D6" s="475"/>
      <c r="E6" s="475"/>
      <c r="F6" s="475"/>
      <c r="G6" s="475"/>
      <c r="H6" s="450"/>
      <c r="I6" s="450"/>
      <c r="J6" s="450"/>
      <c r="K6" s="445"/>
    </row>
    <row r="7" spans="1:11" ht="14.25" customHeight="1">
      <c r="A7" s="473"/>
      <c r="B7" s="476" t="s">
        <v>257</v>
      </c>
      <c r="C7" s="476"/>
      <c r="D7" s="574"/>
      <c r="E7" s="450"/>
      <c r="F7" s="477"/>
      <c r="G7" s="450"/>
      <c r="H7" s="450"/>
      <c r="I7" s="450"/>
      <c r="J7" s="450"/>
      <c r="K7" s="445"/>
    </row>
    <row r="8" spans="1:11" ht="3" customHeight="1">
      <c r="A8" s="473"/>
      <c r="B8" s="468"/>
      <c r="C8" s="468"/>
      <c r="D8" s="575"/>
      <c r="E8" s="450"/>
      <c r="F8" s="450"/>
      <c r="G8" s="450"/>
      <c r="H8" s="450"/>
      <c r="I8" s="450"/>
      <c r="J8" s="450"/>
      <c r="K8" s="445"/>
    </row>
    <row r="9" spans="1:11" ht="14.25" customHeight="1">
      <c r="A9" s="473"/>
      <c r="B9" s="476" t="s">
        <v>255</v>
      </c>
      <c r="C9" s="476"/>
      <c r="D9" s="574"/>
      <c r="E9" s="450"/>
      <c r="F9" s="450"/>
      <c r="G9" s="450"/>
      <c r="H9" s="450"/>
      <c r="I9" s="450"/>
      <c r="J9" s="450"/>
      <c r="K9" s="445"/>
    </row>
    <row r="10" spans="1:11" ht="3" customHeight="1">
      <c r="A10" s="473"/>
      <c r="B10" s="468"/>
      <c r="C10" s="468"/>
      <c r="D10" s="575"/>
      <c r="E10" s="450"/>
      <c r="F10" s="450"/>
      <c r="G10" s="450"/>
      <c r="H10" s="450"/>
      <c r="I10" s="450"/>
      <c r="J10" s="450"/>
      <c r="K10" s="445"/>
    </row>
    <row r="11" spans="1:11" ht="14.25" customHeight="1">
      <c r="A11" s="473"/>
      <c r="B11" s="476" t="s">
        <v>256</v>
      </c>
      <c r="C11" s="476"/>
      <c r="D11" s="574"/>
      <c r="E11" s="450"/>
      <c r="F11" s="450"/>
      <c r="G11" s="450"/>
      <c r="H11" s="450"/>
      <c r="I11" s="450"/>
      <c r="J11" s="450"/>
      <c r="K11" s="445"/>
    </row>
    <row r="12" spans="1:11" ht="12">
      <c r="A12" s="473"/>
      <c r="B12" s="450"/>
      <c r="C12" s="450"/>
      <c r="D12" s="450"/>
      <c r="E12" s="450"/>
      <c r="F12" s="450"/>
      <c r="G12" s="450"/>
      <c r="H12" s="450"/>
      <c r="I12" s="450"/>
      <c r="J12" s="450"/>
      <c r="K12" s="445"/>
    </row>
    <row r="13" spans="1:11" ht="15">
      <c r="A13" s="473"/>
      <c r="B13" s="478" t="s">
        <v>258</v>
      </c>
      <c r="C13" s="450"/>
      <c r="D13" s="450"/>
      <c r="E13" s="450"/>
      <c r="F13" s="450"/>
      <c r="G13" s="450"/>
      <c r="H13" s="450"/>
      <c r="I13" s="450"/>
      <c r="J13" s="450"/>
      <c r="K13" s="445"/>
    </row>
    <row r="14" spans="1:11" ht="3" customHeight="1">
      <c r="A14" s="473"/>
      <c r="B14" s="478"/>
      <c r="C14" s="450"/>
      <c r="D14" s="450"/>
      <c r="E14" s="450"/>
      <c r="F14" s="450"/>
      <c r="G14" s="450"/>
      <c r="H14" s="450"/>
      <c r="I14" s="450"/>
      <c r="J14" s="450"/>
      <c r="K14" s="445"/>
    </row>
    <row r="15" spans="1:11" ht="12">
      <c r="A15" s="473"/>
      <c r="B15" s="477" t="s">
        <v>292</v>
      </c>
      <c r="C15" s="574"/>
      <c r="D15" s="450"/>
      <c r="E15" s="453" t="s">
        <v>252</v>
      </c>
      <c r="F15" s="450"/>
      <c r="G15" s="450" t="s">
        <v>253</v>
      </c>
      <c r="H15" s="450"/>
      <c r="I15" s="450"/>
      <c r="J15" s="450"/>
      <c r="K15" s="445"/>
    </row>
    <row r="16" spans="1:11" ht="6.75" customHeight="1">
      <c r="A16" s="473"/>
      <c r="B16" s="450"/>
      <c r="C16" s="575"/>
      <c r="D16" s="450"/>
      <c r="E16" s="453"/>
      <c r="F16" s="450"/>
      <c r="G16" s="450"/>
      <c r="H16" s="450"/>
      <c r="I16" s="450"/>
      <c r="J16" s="450"/>
      <c r="K16" s="445"/>
    </row>
    <row r="17" spans="1:11" ht="12">
      <c r="A17" s="473"/>
      <c r="B17" s="477" t="s">
        <v>293</v>
      </c>
      <c r="C17" s="574"/>
      <c r="D17" s="450"/>
      <c r="E17" s="453" t="s">
        <v>252</v>
      </c>
      <c r="F17" s="450"/>
      <c r="G17" s="450" t="s">
        <v>253</v>
      </c>
      <c r="H17" s="450"/>
      <c r="I17" s="450" t="s">
        <v>213</v>
      </c>
      <c r="J17" s="450"/>
      <c r="K17" s="445"/>
    </row>
    <row r="18" spans="1:11" ht="6.75" customHeight="1">
      <c r="A18" s="473"/>
      <c r="B18" s="450"/>
      <c r="C18" s="575"/>
      <c r="D18" s="450"/>
      <c r="E18" s="453"/>
      <c r="F18" s="450"/>
      <c r="G18" s="450"/>
      <c r="H18" s="450"/>
      <c r="I18" s="450"/>
      <c r="J18" s="450"/>
      <c r="K18" s="445"/>
    </row>
    <row r="19" spans="1:11" ht="12">
      <c r="A19" s="473"/>
      <c r="B19" s="477" t="s">
        <v>294</v>
      </c>
      <c r="C19" s="574"/>
      <c r="D19" s="450"/>
      <c r="E19" s="453" t="s">
        <v>252</v>
      </c>
      <c r="F19" s="450"/>
      <c r="G19" s="450" t="s">
        <v>253</v>
      </c>
      <c r="H19" s="450"/>
      <c r="I19" s="450"/>
      <c r="J19" s="450"/>
      <c r="K19" s="445"/>
    </row>
    <row r="20" spans="1:11" ht="12">
      <c r="A20" s="473"/>
      <c r="B20" s="450"/>
      <c r="C20" s="450"/>
      <c r="D20" s="450"/>
      <c r="E20" s="450"/>
      <c r="F20" s="450"/>
      <c r="G20" s="450"/>
      <c r="H20" s="450"/>
      <c r="I20" s="450"/>
      <c r="J20" s="450"/>
      <c r="K20" s="445"/>
    </row>
    <row r="21" spans="1:11" ht="15">
      <c r="A21" s="473"/>
      <c r="B21" s="663" t="s">
        <v>268</v>
      </c>
      <c r="C21" s="663"/>
      <c r="D21" s="663"/>
      <c r="E21" s="450"/>
      <c r="F21" s="475" t="s">
        <v>268</v>
      </c>
      <c r="G21" s="475"/>
      <c r="H21" s="475"/>
      <c r="I21" s="468"/>
      <c r="J21" s="468"/>
      <c r="K21" s="445"/>
    </row>
    <row r="22" spans="1:11" ht="15">
      <c r="A22" s="473"/>
      <c r="B22" s="664" t="s">
        <v>267</v>
      </c>
      <c r="C22" s="665"/>
      <c r="D22" s="665"/>
      <c r="E22" s="450"/>
      <c r="F22" s="657" t="s">
        <v>269</v>
      </c>
      <c r="G22" s="657"/>
      <c r="H22" s="657"/>
      <c r="I22" s="657"/>
      <c r="J22" s="657"/>
      <c r="K22" s="445"/>
    </row>
    <row r="23" spans="1:11" ht="12">
      <c r="A23" s="473"/>
      <c r="B23" s="479" t="s">
        <v>290</v>
      </c>
      <c r="C23" s="480"/>
      <c r="D23" s="481"/>
      <c r="E23" s="450"/>
      <c r="F23" s="482" t="s">
        <v>271</v>
      </c>
      <c r="G23" s="480"/>
      <c r="H23" s="480"/>
      <c r="I23" s="480"/>
      <c r="J23" s="481"/>
      <c r="K23" s="445"/>
    </row>
    <row r="24" spans="1:11" ht="3" customHeight="1">
      <c r="A24" s="473"/>
      <c r="B24" s="562"/>
      <c r="C24" s="471"/>
      <c r="D24" s="472"/>
      <c r="E24" s="450"/>
      <c r="F24" s="470"/>
      <c r="G24" s="471"/>
      <c r="H24" s="471"/>
      <c r="I24" s="480"/>
      <c r="J24" s="481"/>
      <c r="K24" s="445"/>
    </row>
    <row r="25" spans="1:11" ht="12">
      <c r="A25" s="473"/>
      <c r="B25" s="495" t="s">
        <v>252</v>
      </c>
      <c r="C25" s="453" t="s">
        <v>253</v>
      </c>
      <c r="D25" s="445"/>
      <c r="E25" s="450"/>
      <c r="F25" s="639" t="s">
        <v>260</v>
      </c>
      <c r="G25" s="640"/>
      <c r="H25" s="640"/>
      <c r="I25" s="644"/>
      <c r="J25" s="645"/>
      <c r="K25" s="445"/>
    </row>
    <row r="26" spans="1:11" ht="3" customHeight="1">
      <c r="A26" s="473"/>
      <c r="B26" s="473"/>
      <c r="C26" s="450"/>
      <c r="D26" s="445"/>
      <c r="E26" s="450"/>
      <c r="F26" s="473"/>
      <c r="G26" s="450"/>
      <c r="H26" s="450"/>
      <c r="I26" s="453"/>
      <c r="J26" s="576"/>
      <c r="K26" s="445"/>
    </row>
    <row r="27" spans="1:11" ht="12.75" customHeight="1">
      <c r="A27" s="473"/>
      <c r="B27" s="473" t="s">
        <v>261</v>
      </c>
      <c r="C27" s="644"/>
      <c r="D27" s="645"/>
      <c r="E27" s="450"/>
      <c r="F27" s="639" t="s">
        <v>262</v>
      </c>
      <c r="G27" s="640"/>
      <c r="H27" s="640"/>
      <c r="I27" s="649"/>
      <c r="J27" s="650"/>
      <c r="K27" s="445"/>
    </row>
    <row r="28" spans="1:11" ht="3" customHeight="1">
      <c r="A28" s="473"/>
      <c r="B28" s="473"/>
      <c r="C28" s="453"/>
      <c r="D28" s="576"/>
      <c r="E28" s="450"/>
      <c r="F28" s="473"/>
      <c r="G28" s="450"/>
      <c r="H28" s="450"/>
      <c r="I28" s="453"/>
      <c r="J28" s="576"/>
      <c r="K28" s="445"/>
    </row>
    <row r="29" spans="1:11" ht="12">
      <c r="A29" s="473"/>
      <c r="B29" s="473" t="s">
        <v>262</v>
      </c>
      <c r="C29" s="649"/>
      <c r="D29" s="650"/>
      <c r="E29" s="450"/>
      <c r="F29" s="639" t="s">
        <v>263</v>
      </c>
      <c r="G29" s="640"/>
      <c r="H29" s="641"/>
      <c r="I29" s="651"/>
      <c r="J29" s="652"/>
      <c r="K29" s="445"/>
    </row>
    <row r="30" spans="1:11" ht="3" customHeight="1">
      <c r="A30" s="473"/>
      <c r="B30" s="473"/>
      <c r="C30" s="453"/>
      <c r="D30" s="576"/>
      <c r="E30" s="450"/>
      <c r="F30" s="473"/>
      <c r="G30" s="450"/>
      <c r="H30" s="450"/>
      <c r="I30" s="453"/>
      <c r="J30" s="576"/>
      <c r="K30" s="445"/>
    </row>
    <row r="31" spans="1:11" ht="12">
      <c r="A31" s="473"/>
      <c r="B31" s="473" t="s">
        <v>263</v>
      </c>
      <c r="C31" s="651"/>
      <c r="D31" s="652"/>
      <c r="E31" s="450"/>
      <c r="F31" s="639" t="s">
        <v>264</v>
      </c>
      <c r="G31" s="640"/>
      <c r="H31" s="641"/>
      <c r="I31" s="642"/>
      <c r="J31" s="643"/>
      <c r="K31" s="445"/>
    </row>
    <row r="32" spans="1:11" ht="3" customHeight="1">
      <c r="A32" s="473"/>
      <c r="B32" s="473"/>
      <c r="C32" s="453"/>
      <c r="D32" s="576"/>
      <c r="E32" s="450"/>
      <c r="F32" s="473"/>
      <c r="G32" s="450"/>
      <c r="H32" s="450"/>
      <c r="I32" s="453"/>
      <c r="J32" s="576"/>
      <c r="K32" s="445"/>
    </row>
    <row r="33" spans="1:11" ht="12" customHeight="1">
      <c r="A33" s="473"/>
      <c r="B33" s="473" t="s">
        <v>264</v>
      </c>
      <c r="C33" s="642"/>
      <c r="D33" s="643"/>
      <c r="E33" s="450"/>
      <c r="F33" s="639" t="s">
        <v>266</v>
      </c>
      <c r="G33" s="640"/>
      <c r="H33" s="641"/>
      <c r="I33" s="642"/>
      <c r="J33" s="643"/>
      <c r="K33" s="445"/>
    </row>
    <row r="34" spans="1:11" ht="3" customHeight="1">
      <c r="A34" s="473"/>
      <c r="B34" s="473"/>
      <c r="C34" s="453"/>
      <c r="D34" s="576"/>
      <c r="E34" s="450"/>
      <c r="F34" s="473"/>
      <c r="G34" s="450"/>
      <c r="H34" s="450"/>
      <c r="I34" s="453"/>
      <c r="J34" s="576"/>
      <c r="K34" s="445"/>
    </row>
    <row r="35" spans="1:11" ht="12">
      <c r="A35" s="473"/>
      <c r="B35" s="473" t="s">
        <v>266</v>
      </c>
      <c r="C35" s="642"/>
      <c r="D35" s="643"/>
      <c r="E35" s="450"/>
      <c r="F35" s="639" t="s">
        <v>270</v>
      </c>
      <c r="G35" s="640"/>
      <c r="H35" s="641"/>
      <c r="I35" s="644"/>
      <c r="J35" s="645"/>
      <c r="K35" s="445"/>
    </row>
    <row r="36" spans="1:11" ht="3" customHeight="1">
      <c r="A36" s="473"/>
      <c r="B36" s="473"/>
      <c r="C36" s="453"/>
      <c r="D36" s="576"/>
      <c r="E36" s="450"/>
      <c r="F36" s="473"/>
      <c r="G36" s="450"/>
      <c r="H36" s="450"/>
      <c r="I36" s="453"/>
      <c r="J36" s="576"/>
      <c r="K36" s="445"/>
    </row>
    <row r="37" spans="1:11" ht="12">
      <c r="A37" s="473"/>
      <c r="B37" s="473" t="s">
        <v>265</v>
      </c>
      <c r="C37" s="644"/>
      <c r="D37" s="645"/>
      <c r="E37" s="450"/>
      <c r="F37" s="639" t="s">
        <v>265</v>
      </c>
      <c r="G37" s="640"/>
      <c r="H37" s="641"/>
      <c r="I37" s="644"/>
      <c r="J37" s="645"/>
      <c r="K37" s="445"/>
    </row>
    <row r="38" spans="1:11" ht="3" customHeight="1">
      <c r="A38" s="473"/>
      <c r="B38" s="485"/>
      <c r="C38" s="480"/>
      <c r="D38" s="481"/>
      <c r="E38" s="450"/>
      <c r="F38" s="485"/>
      <c r="G38" s="469"/>
      <c r="H38" s="469"/>
      <c r="I38" s="469"/>
      <c r="J38" s="486"/>
      <c r="K38" s="445"/>
    </row>
    <row r="39" spans="1:11" ht="12">
      <c r="A39" s="473"/>
      <c r="B39" s="450"/>
      <c r="C39" s="450"/>
      <c r="D39" s="450"/>
      <c r="E39" s="450"/>
      <c r="F39" s="640"/>
      <c r="G39" s="640"/>
      <c r="H39" s="640"/>
      <c r="I39" s="658"/>
      <c r="J39" s="658"/>
      <c r="K39" s="445"/>
    </row>
    <row r="40" spans="1:11" ht="12">
      <c r="A40" s="473"/>
      <c r="B40" s="479" t="s">
        <v>291</v>
      </c>
      <c r="C40" s="480"/>
      <c r="D40" s="481"/>
      <c r="E40" s="450"/>
      <c r="F40" s="450"/>
      <c r="G40" s="450"/>
      <c r="H40" s="450"/>
      <c r="I40" s="450"/>
      <c r="J40" s="450"/>
      <c r="K40" s="445"/>
    </row>
    <row r="41" spans="1:11" ht="12">
      <c r="A41" s="473"/>
      <c r="B41" s="483" t="s">
        <v>252</v>
      </c>
      <c r="C41" s="484" t="s">
        <v>253</v>
      </c>
      <c r="D41" s="472"/>
      <c r="E41" s="450"/>
      <c r="F41" s="646" t="s">
        <v>272</v>
      </c>
      <c r="G41" s="647"/>
      <c r="H41" s="647"/>
      <c r="I41" s="647"/>
      <c r="J41" s="648"/>
      <c r="K41" s="445"/>
    </row>
    <row r="42" spans="1:11" ht="3" customHeight="1">
      <c r="A42" s="473"/>
      <c r="B42" s="473"/>
      <c r="C42" s="450"/>
      <c r="D42" s="445"/>
      <c r="E42" s="450"/>
      <c r="F42" s="470"/>
      <c r="G42" s="471"/>
      <c r="H42" s="471"/>
      <c r="I42" s="480"/>
      <c r="J42" s="481"/>
      <c r="K42" s="445"/>
    </row>
    <row r="43" spans="1:11" ht="12">
      <c r="A43" s="473"/>
      <c r="B43" s="473" t="s">
        <v>261</v>
      </c>
      <c r="C43" s="655"/>
      <c r="D43" s="656"/>
      <c r="E43" s="450"/>
      <c r="F43" s="639" t="s">
        <v>260</v>
      </c>
      <c r="G43" s="640"/>
      <c r="H43" s="641"/>
      <c r="I43" s="644"/>
      <c r="J43" s="645"/>
      <c r="K43" s="445"/>
    </row>
    <row r="44" spans="1:11" ht="3" customHeight="1">
      <c r="A44" s="473"/>
      <c r="B44" s="473"/>
      <c r="C44" s="454"/>
      <c r="D44" s="455"/>
      <c r="E44" s="450"/>
      <c r="F44" s="473"/>
      <c r="G44" s="450"/>
      <c r="H44" s="450"/>
      <c r="I44" s="453"/>
      <c r="J44" s="576"/>
      <c r="K44" s="445"/>
    </row>
    <row r="45" spans="1:11" ht="12">
      <c r="A45" s="473"/>
      <c r="B45" s="473" t="s">
        <v>262</v>
      </c>
      <c r="C45" s="659"/>
      <c r="D45" s="660"/>
      <c r="E45" s="450"/>
      <c r="F45" s="639" t="s">
        <v>262</v>
      </c>
      <c r="G45" s="640"/>
      <c r="H45" s="641"/>
      <c r="I45" s="649"/>
      <c r="J45" s="650"/>
      <c r="K45" s="445"/>
    </row>
    <row r="46" spans="1:11" ht="3" customHeight="1">
      <c r="A46" s="473"/>
      <c r="B46" s="473"/>
      <c r="C46" s="454"/>
      <c r="D46" s="455"/>
      <c r="E46" s="450"/>
      <c r="F46" s="473"/>
      <c r="G46" s="450"/>
      <c r="H46" s="450"/>
      <c r="I46" s="453"/>
      <c r="J46" s="576"/>
      <c r="K46" s="445"/>
    </row>
    <row r="47" spans="1:11" ht="12">
      <c r="A47" s="473"/>
      <c r="B47" s="473" t="s">
        <v>263</v>
      </c>
      <c r="C47" s="661"/>
      <c r="D47" s="662"/>
      <c r="E47" s="450"/>
      <c r="F47" s="639" t="s">
        <v>263</v>
      </c>
      <c r="G47" s="640"/>
      <c r="H47" s="641"/>
      <c r="I47" s="651"/>
      <c r="J47" s="652"/>
      <c r="K47" s="445"/>
    </row>
    <row r="48" spans="1:11" ht="3" customHeight="1">
      <c r="A48" s="473"/>
      <c r="B48" s="473"/>
      <c r="C48" s="454"/>
      <c r="D48" s="455"/>
      <c r="E48" s="450"/>
      <c r="F48" s="473"/>
      <c r="G48" s="450"/>
      <c r="H48" s="450"/>
      <c r="I48" s="453"/>
      <c r="J48" s="576"/>
      <c r="K48" s="445"/>
    </row>
    <row r="49" spans="1:11" ht="12">
      <c r="A49" s="473"/>
      <c r="B49" s="473" t="s">
        <v>264</v>
      </c>
      <c r="C49" s="653"/>
      <c r="D49" s="654"/>
      <c r="E49" s="450"/>
      <c r="F49" s="639" t="s">
        <v>264</v>
      </c>
      <c r="G49" s="640"/>
      <c r="H49" s="641"/>
      <c r="I49" s="642"/>
      <c r="J49" s="643"/>
      <c r="K49" s="445"/>
    </row>
    <row r="50" spans="1:11" ht="3" customHeight="1">
      <c r="A50" s="473"/>
      <c r="B50" s="473"/>
      <c r="C50" s="454"/>
      <c r="D50" s="455"/>
      <c r="E50" s="450"/>
      <c r="F50" s="473"/>
      <c r="G50" s="450"/>
      <c r="H50" s="450"/>
      <c r="I50" s="453"/>
      <c r="J50" s="576"/>
      <c r="K50" s="445"/>
    </row>
    <row r="51" spans="1:11" ht="12">
      <c r="A51" s="473"/>
      <c r="B51" s="473" t="s">
        <v>266</v>
      </c>
      <c r="C51" s="653"/>
      <c r="D51" s="654"/>
      <c r="E51" s="450"/>
      <c r="F51" s="639" t="s">
        <v>266</v>
      </c>
      <c r="G51" s="640"/>
      <c r="H51" s="641"/>
      <c r="I51" s="642"/>
      <c r="J51" s="643"/>
      <c r="K51" s="445"/>
    </row>
    <row r="52" spans="1:11" ht="3" customHeight="1">
      <c r="A52" s="473"/>
      <c r="B52" s="473"/>
      <c r="C52" s="454"/>
      <c r="D52" s="455"/>
      <c r="E52" s="450"/>
      <c r="F52" s="473"/>
      <c r="G52" s="450"/>
      <c r="H52" s="450"/>
      <c r="I52" s="453"/>
      <c r="J52" s="576"/>
      <c r="K52" s="445"/>
    </row>
    <row r="53" spans="1:11" ht="12">
      <c r="A53" s="473"/>
      <c r="B53" s="473" t="s">
        <v>265</v>
      </c>
      <c r="C53" s="655"/>
      <c r="D53" s="656"/>
      <c r="E53" s="450"/>
      <c r="F53" s="639" t="s">
        <v>270</v>
      </c>
      <c r="G53" s="640"/>
      <c r="H53" s="641"/>
      <c r="I53" s="644"/>
      <c r="J53" s="645"/>
      <c r="K53" s="445"/>
    </row>
    <row r="54" spans="1:11" ht="3" customHeight="1">
      <c r="A54" s="473"/>
      <c r="B54" s="485"/>
      <c r="C54" s="480"/>
      <c r="D54" s="481"/>
      <c r="E54" s="450"/>
      <c r="F54" s="473"/>
      <c r="G54" s="450"/>
      <c r="H54" s="450"/>
      <c r="I54" s="453"/>
      <c r="J54" s="576"/>
      <c r="K54" s="445"/>
    </row>
    <row r="55" spans="1:11" ht="12">
      <c r="A55" s="473"/>
      <c r="B55" s="450"/>
      <c r="C55" s="450"/>
      <c r="D55" s="450"/>
      <c r="E55" s="450"/>
      <c r="F55" s="639" t="s">
        <v>265</v>
      </c>
      <c r="G55" s="640"/>
      <c r="H55" s="641"/>
      <c r="I55" s="644"/>
      <c r="J55" s="645"/>
      <c r="K55" s="445"/>
    </row>
    <row r="56" spans="1:11" ht="12">
      <c r="A56" s="473"/>
      <c r="B56" s="479" t="s">
        <v>337</v>
      </c>
      <c r="C56" s="480"/>
      <c r="D56" s="481"/>
      <c r="E56" s="450"/>
      <c r="F56" s="485"/>
      <c r="G56" s="469"/>
      <c r="H56" s="469"/>
      <c r="I56" s="469"/>
      <c r="J56" s="486"/>
      <c r="K56" s="445"/>
    </row>
    <row r="57" spans="1:11" ht="12">
      <c r="A57" s="473"/>
      <c r="B57" s="483" t="s">
        <v>252</v>
      </c>
      <c r="C57" s="484" t="s">
        <v>253</v>
      </c>
      <c r="D57" s="472"/>
      <c r="E57" s="450"/>
      <c r="F57" s="450"/>
      <c r="G57" s="450"/>
      <c r="H57" s="450"/>
      <c r="I57" s="450"/>
      <c r="J57" s="450"/>
      <c r="K57" s="445"/>
    </row>
    <row r="58" spans="1:11" ht="3" customHeight="1">
      <c r="A58" s="473"/>
      <c r="B58" s="473"/>
      <c r="C58" s="450"/>
      <c r="D58" s="445"/>
      <c r="E58" s="450"/>
      <c r="F58" s="450"/>
      <c r="G58" s="450"/>
      <c r="H58" s="450"/>
      <c r="I58" s="450"/>
      <c r="J58" s="450"/>
      <c r="K58" s="445"/>
    </row>
    <row r="59" spans="1:11" ht="15">
      <c r="A59" s="473"/>
      <c r="B59" s="473" t="s">
        <v>261</v>
      </c>
      <c r="C59" s="644"/>
      <c r="D59" s="645"/>
      <c r="E59" s="450"/>
      <c r="F59" s="474"/>
      <c r="G59" s="474"/>
      <c r="H59" s="474"/>
      <c r="I59" s="474"/>
      <c r="J59" s="474"/>
      <c r="K59" s="445"/>
    </row>
    <row r="60" spans="1:11" ht="3" customHeight="1">
      <c r="A60" s="473"/>
      <c r="B60" s="473"/>
      <c r="C60" s="453"/>
      <c r="D60" s="576"/>
      <c r="E60" s="450"/>
      <c r="F60" s="450"/>
      <c r="G60" s="450"/>
      <c r="H60" s="450"/>
      <c r="I60" s="450"/>
      <c r="J60" s="450"/>
      <c r="K60" s="445"/>
    </row>
    <row r="61" spans="1:11" ht="12">
      <c r="A61" s="473"/>
      <c r="B61" s="473" t="s">
        <v>262</v>
      </c>
      <c r="C61" s="649"/>
      <c r="D61" s="650"/>
      <c r="E61" s="450"/>
      <c r="F61" s="454"/>
      <c r="G61" s="454"/>
      <c r="H61" s="454"/>
      <c r="I61" s="454"/>
      <c r="J61" s="454"/>
      <c r="K61" s="445"/>
    </row>
    <row r="62" spans="1:11" ht="3" customHeight="1">
      <c r="A62" s="473"/>
      <c r="B62" s="473"/>
      <c r="C62" s="453"/>
      <c r="D62" s="576"/>
      <c r="E62" s="450"/>
      <c r="F62" s="454"/>
      <c r="G62" s="454"/>
      <c r="H62" s="454"/>
      <c r="I62" s="454"/>
      <c r="J62" s="454"/>
      <c r="K62" s="445"/>
    </row>
    <row r="63" spans="1:11" ht="12">
      <c r="A63" s="473"/>
      <c r="B63" s="473" t="s">
        <v>263</v>
      </c>
      <c r="C63" s="651"/>
      <c r="D63" s="652"/>
      <c r="E63" s="450"/>
      <c r="F63" s="454"/>
      <c r="G63" s="454"/>
      <c r="H63" s="454"/>
      <c r="I63" s="454"/>
      <c r="J63" s="454"/>
      <c r="K63" s="445"/>
    </row>
    <row r="64" spans="1:11" ht="3" customHeight="1">
      <c r="A64" s="473"/>
      <c r="B64" s="473"/>
      <c r="C64" s="453"/>
      <c r="D64" s="576"/>
      <c r="E64" s="450"/>
      <c r="F64" s="454"/>
      <c r="G64" s="454"/>
      <c r="H64" s="454"/>
      <c r="I64" s="454"/>
      <c r="J64" s="454"/>
      <c r="K64" s="445"/>
    </row>
    <row r="65" spans="1:11" ht="12">
      <c r="A65" s="473"/>
      <c r="B65" s="473" t="s">
        <v>264</v>
      </c>
      <c r="C65" s="642"/>
      <c r="D65" s="643"/>
      <c r="E65" s="450"/>
      <c r="F65" s="454"/>
      <c r="G65" s="454"/>
      <c r="H65" s="454"/>
      <c r="I65" s="454"/>
      <c r="J65" s="454"/>
      <c r="K65" s="445"/>
    </row>
    <row r="66" spans="1:11" ht="3" customHeight="1">
      <c r="A66" s="473"/>
      <c r="B66" s="473"/>
      <c r="C66" s="453"/>
      <c r="D66" s="576"/>
      <c r="E66" s="450"/>
      <c r="F66" s="454"/>
      <c r="G66" s="454"/>
      <c r="H66" s="454"/>
      <c r="I66" s="454"/>
      <c r="J66" s="454"/>
      <c r="K66" s="445"/>
    </row>
    <row r="67" spans="1:11" ht="12">
      <c r="A67" s="473"/>
      <c r="B67" s="473" t="s">
        <v>266</v>
      </c>
      <c r="C67" s="642"/>
      <c r="D67" s="643"/>
      <c r="E67" s="450"/>
      <c r="F67" s="454"/>
      <c r="G67" s="454"/>
      <c r="H67" s="454"/>
      <c r="I67" s="454"/>
      <c r="J67" s="454"/>
      <c r="K67" s="445"/>
    </row>
    <row r="68" spans="1:11" ht="3" customHeight="1">
      <c r="A68" s="473"/>
      <c r="B68" s="473"/>
      <c r="C68" s="453"/>
      <c r="D68" s="576"/>
      <c r="E68" s="450"/>
      <c r="F68" s="454"/>
      <c r="G68" s="454"/>
      <c r="H68" s="454"/>
      <c r="I68" s="454"/>
      <c r="J68" s="454"/>
      <c r="K68" s="445"/>
    </row>
    <row r="69" spans="1:11" ht="12">
      <c r="A69" s="473"/>
      <c r="B69" s="473" t="s">
        <v>265</v>
      </c>
      <c r="C69" s="644"/>
      <c r="D69" s="645"/>
      <c r="E69" s="450"/>
      <c r="F69" s="454"/>
      <c r="G69" s="454"/>
      <c r="H69" s="454"/>
      <c r="I69" s="454"/>
      <c r="J69" s="454"/>
      <c r="K69" s="445"/>
    </row>
    <row r="70" spans="1:11" ht="3" customHeight="1">
      <c r="A70" s="487"/>
      <c r="B70" s="485"/>
      <c r="C70" s="480"/>
      <c r="D70" s="481"/>
      <c r="E70" s="450"/>
      <c r="F70" s="454"/>
      <c r="G70" s="454"/>
      <c r="H70" s="454"/>
      <c r="I70" s="454"/>
      <c r="J70" s="454"/>
      <c r="K70" s="445"/>
    </row>
    <row r="71" spans="1:11" ht="12">
      <c r="A71" s="488"/>
      <c r="B71" s="450"/>
      <c r="C71" s="450"/>
      <c r="D71" s="450"/>
      <c r="E71" s="450"/>
      <c r="F71" s="450"/>
      <c r="G71" s="450"/>
      <c r="H71" s="450"/>
      <c r="I71" s="450"/>
      <c r="J71" s="450"/>
      <c r="K71" s="445"/>
    </row>
    <row r="72" spans="1:11" ht="15">
      <c r="A72" s="488"/>
      <c r="B72" s="478" t="s">
        <v>273</v>
      </c>
      <c r="C72" s="450"/>
      <c r="D72" s="450"/>
      <c r="E72" s="450"/>
      <c r="F72" s="450"/>
      <c r="G72" s="450"/>
      <c r="H72" s="450"/>
      <c r="I72" s="450"/>
      <c r="J72" s="450"/>
      <c r="K72" s="445"/>
    </row>
    <row r="73" spans="1:11" ht="3" customHeight="1">
      <c r="A73" s="473"/>
      <c r="B73" s="489"/>
      <c r="C73" s="450"/>
      <c r="D73" s="450"/>
      <c r="E73" s="450"/>
      <c r="F73" s="450"/>
      <c r="G73" s="450"/>
      <c r="H73" s="450"/>
      <c r="I73" s="450"/>
      <c r="J73" s="450"/>
      <c r="K73" s="445"/>
    </row>
    <row r="74" spans="1:11" ht="12">
      <c r="A74" s="473"/>
      <c r="B74" s="588"/>
      <c r="C74" s="589"/>
      <c r="D74" s="589"/>
      <c r="E74" s="589"/>
      <c r="F74" s="589"/>
      <c r="G74" s="589"/>
      <c r="H74" s="589"/>
      <c r="I74" s="589"/>
      <c r="J74" s="590"/>
      <c r="K74" s="445"/>
    </row>
    <row r="75" spans="1:11" ht="12">
      <c r="A75" s="473"/>
      <c r="B75" s="591"/>
      <c r="C75" s="592"/>
      <c r="D75" s="592"/>
      <c r="E75" s="592"/>
      <c r="F75" s="592"/>
      <c r="G75" s="592"/>
      <c r="H75" s="592"/>
      <c r="I75" s="592"/>
      <c r="J75" s="593"/>
      <c r="K75" s="445"/>
    </row>
    <row r="76" spans="1:11" ht="12">
      <c r="A76" s="473"/>
      <c r="B76" s="591"/>
      <c r="C76" s="592"/>
      <c r="D76" s="592"/>
      <c r="E76" s="592"/>
      <c r="F76" s="592"/>
      <c r="G76" s="592"/>
      <c r="H76" s="592"/>
      <c r="I76" s="592"/>
      <c r="J76" s="593"/>
      <c r="K76" s="445"/>
    </row>
    <row r="77" spans="1:11" ht="12">
      <c r="A77" s="473"/>
      <c r="B77" s="591"/>
      <c r="C77" s="592"/>
      <c r="D77" s="592"/>
      <c r="E77" s="592"/>
      <c r="F77" s="592"/>
      <c r="G77" s="592"/>
      <c r="H77" s="592"/>
      <c r="I77" s="592"/>
      <c r="J77" s="593"/>
      <c r="K77" s="445"/>
    </row>
    <row r="78" spans="1:11" ht="12">
      <c r="A78" s="490"/>
      <c r="B78" s="591"/>
      <c r="C78" s="592"/>
      <c r="D78" s="592"/>
      <c r="E78" s="592"/>
      <c r="F78" s="592"/>
      <c r="G78" s="592"/>
      <c r="H78" s="592"/>
      <c r="I78" s="592"/>
      <c r="J78" s="593"/>
      <c r="K78" s="445"/>
    </row>
    <row r="79" spans="1:11" ht="12">
      <c r="A79" s="490"/>
      <c r="B79" s="594"/>
      <c r="C79" s="595"/>
      <c r="D79" s="595"/>
      <c r="E79" s="595"/>
      <c r="F79" s="595"/>
      <c r="G79" s="595"/>
      <c r="H79" s="595"/>
      <c r="I79" s="595"/>
      <c r="J79" s="596"/>
      <c r="K79" s="445"/>
    </row>
    <row r="80" spans="1:11" ht="12">
      <c r="A80" s="485"/>
      <c r="B80" s="491"/>
      <c r="C80" s="469"/>
      <c r="D80" s="469"/>
      <c r="E80" s="469"/>
      <c r="F80" s="469"/>
      <c r="G80" s="469"/>
      <c r="H80" s="469"/>
      <c r="I80" s="469"/>
      <c r="J80" s="469"/>
      <c r="K80" s="486"/>
    </row>
    <row r="81" spans="1:11" ht="12">
      <c r="A81" s="620" t="s">
        <v>335</v>
      </c>
      <c r="B81" s="620"/>
      <c r="C81" s="620"/>
      <c r="D81" s="620"/>
      <c r="E81" s="620"/>
      <c r="F81" s="620"/>
      <c r="G81" s="620"/>
      <c r="H81" s="620"/>
      <c r="I81" s="620"/>
      <c r="J81" s="620"/>
      <c r="K81" s="620"/>
    </row>
    <row r="82" spans="1:11" ht="12">
      <c r="A82" s="606" t="s">
        <v>201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</row>
    <row r="83" spans="1:11" ht="12">
      <c r="A83" s="607" t="s">
        <v>69</v>
      </c>
      <c r="B83" s="607"/>
      <c r="C83" s="607"/>
      <c r="D83" s="607"/>
      <c r="E83" s="607"/>
      <c r="F83" s="607"/>
      <c r="G83" s="607"/>
      <c r="H83" s="607"/>
      <c r="I83" s="607"/>
      <c r="J83" s="607"/>
      <c r="K83" s="607"/>
    </row>
    <row r="84" ht="12">
      <c r="B84" s="577"/>
    </row>
    <row r="85" ht="12">
      <c r="B85" s="577"/>
    </row>
    <row r="86" ht="12">
      <c r="A86" s="569"/>
    </row>
    <row r="87" ht="12">
      <c r="B87" s="569"/>
    </row>
    <row r="88" ht="12">
      <c r="A88" s="577"/>
    </row>
    <row r="89" ht="12">
      <c r="A89" s="577"/>
    </row>
    <row r="90" ht="12">
      <c r="A90" s="577"/>
    </row>
    <row r="91" ht="12">
      <c r="A91" s="577"/>
    </row>
    <row r="92" ht="12">
      <c r="C92" s="569"/>
    </row>
    <row r="93" ht="12">
      <c r="C93" s="569"/>
    </row>
    <row r="94" ht="12">
      <c r="A94" s="569"/>
    </row>
    <row r="95" ht="12">
      <c r="A95" s="569"/>
    </row>
    <row r="96" ht="12">
      <c r="A96" s="569"/>
    </row>
    <row r="97" ht="12">
      <c r="A97" s="569"/>
    </row>
    <row r="98" ht="12">
      <c r="A98" s="569"/>
    </row>
    <row r="99" ht="12">
      <c r="A99" s="569"/>
    </row>
    <row r="100" ht="12">
      <c r="A100" s="569"/>
    </row>
    <row r="101" ht="12">
      <c r="A101" s="577"/>
    </row>
    <row r="102" ht="12">
      <c r="A102" s="577"/>
    </row>
    <row r="103" ht="12">
      <c r="A103" s="577"/>
    </row>
    <row r="104" ht="12">
      <c r="A104" s="577"/>
    </row>
    <row r="105" ht="12">
      <c r="C105" s="569"/>
    </row>
    <row r="106" ht="12">
      <c r="C106" s="569"/>
    </row>
    <row r="107" ht="12">
      <c r="A107" s="569"/>
    </row>
    <row r="108" ht="12">
      <c r="A108" s="569"/>
    </row>
  </sheetData>
  <sheetProtection password="D3AD" sheet="1" objects="1" scenarios="1" selectLockedCells="1"/>
  <mergeCells count="57">
    <mergeCell ref="B21:D21"/>
    <mergeCell ref="A2:J2"/>
    <mergeCell ref="C33:D33"/>
    <mergeCell ref="C35:D35"/>
    <mergeCell ref="C37:D37"/>
    <mergeCell ref="B22:D22"/>
    <mergeCell ref="C29:D29"/>
    <mergeCell ref="C31:D31"/>
    <mergeCell ref="C27:D27"/>
    <mergeCell ref="F29:H29"/>
    <mergeCell ref="C63:D63"/>
    <mergeCell ref="C65:D65"/>
    <mergeCell ref="C67:D67"/>
    <mergeCell ref="C69:D69"/>
    <mergeCell ref="C43:D43"/>
    <mergeCell ref="C45:D45"/>
    <mergeCell ref="C59:D59"/>
    <mergeCell ref="C61:D61"/>
    <mergeCell ref="C47:D47"/>
    <mergeCell ref="C49:D49"/>
    <mergeCell ref="C51:D51"/>
    <mergeCell ref="C53:D53"/>
    <mergeCell ref="I37:J37"/>
    <mergeCell ref="F22:J22"/>
    <mergeCell ref="F25:H25"/>
    <mergeCell ref="I25:J25"/>
    <mergeCell ref="F27:H27"/>
    <mergeCell ref="I27:J27"/>
    <mergeCell ref="I29:J29"/>
    <mergeCell ref="I39:J39"/>
    <mergeCell ref="F31:H31"/>
    <mergeCell ref="F33:H33"/>
    <mergeCell ref="F35:H35"/>
    <mergeCell ref="F37:H37"/>
    <mergeCell ref="F39:H39"/>
    <mergeCell ref="I31:J31"/>
    <mergeCell ref="I33:J33"/>
    <mergeCell ref="I35:J35"/>
    <mergeCell ref="F53:H53"/>
    <mergeCell ref="I53:J53"/>
    <mergeCell ref="F41:J41"/>
    <mergeCell ref="F43:H43"/>
    <mergeCell ref="I43:J43"/>
    <mergeCell ref="F45:H45"/>
    <mergeCell ref="I45:J45"/>
    <mergeCell ref="F47:H47"/>
    <mergeCell ref="I47:J47"/>
    <mergeCell ref="A82:K82"/>
    <mergeCell ref="A83:K83"/>
    <mergeCell ref="B74:J79"/>
    <mergeCell ref="A81:K81"/>
    <mergeCell ref="F49:H49"/>
    <mergeCell ref="I49:J49"/>
    <mergeCell ref="F55:H55"/>
    <mergeCell ref="I55:J55"/>
    <mergeCell ref="F51:H51"/>
    <mergeCell ref="I51:J51"/>
  </mergeCells>
  <printOptions/>
  <pageMargins left="0.5" right="0.75" top="0.25" bottom="0.5" header="0.25" footer="0.25"/>
  <pageSetup fitToHeight="1" fitToWidth="1" horizontalDpi="600" verticalDpi="600" orientation="portrait" scale="93"/>
  <headerFooter alignWithMargins="0">
    <oddHeader>&amp;C&amp;"Arial,Bold"CONFIDENTIAL&amp;R&amp;"Arial,Italic"&amp;A</oddHeader>
    <oddFooter>&amp;C&amp;F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76"/>
  <sheetViews>
    <sheetView showGridLines="0" showRowColHeaders="0" zoomScale="95" zoomScaleNormal="95" workbookViewId="0" topLeftCell="A1">
      <selection activeCell="T13" sqref="T13"/>
    </sheetView>
  </sheetViews>
  <sheetFormatPr defaultColWidth="9.140625" defaultRowHeight="12.75"/>
  <cols>
    <col min="1" max="1" width="3.28125" style="102" customWidth="1"/>
    <col min="2" max="2" width="13.140625" style="102" customWidth="1"/>
    <col min="3" max="3" width="3.28125" style="102" customWidth="1"/>
    <col min="4" max="4" width="9.7109375" style="102" customWidth="1"/>
    <col min="5" max="5" width="1.421875" style="102" customWidth="1"/>
    <col min="6" max="6" width="10.421875" style="102" customWidth="1"/>
    <col min="7" max="7" width="6.28125" style="102" customWidth="1"/>
    <col min="8" max="8" width="12.8515625" style="102" customWidth="1"/>
    <col min="9" max="9" width="3.00390625" style="102" customWidth="1"/>
    <col min="10" max="10" width="4.7109375" style="102" customWidth="1"/>
    <col min="11" max="11" width="2.8515625" style="102" customWidth="1"/>
    <col min="12" max="12" width="11.28125" style="102" customWidth="1"/>
    <col min="13" max="13" width="0.85546875" style="102" customWidth="1"/>
    <col min="14" max="14" width="12.7109375" style="102" customWidth="1"/>
    <col min="15" max="16" width="0.71875" style="102" customWidth="1"/>
    <col min="17" max="17" width="2.421875" style="102" customWidth="1"/>
    <col min="18" max="18" width="9.7109375" style="102" customWidth="1"/>
    <col min="19" max="19" width="0.85546875" style="102" customWidth="1"/>
    <col min="20" max="20" width="11.7109375" style="102" customWidth="1"/>
    <col min="21" max="21" width="0.85546875" style="102" customWidth="1"/>
    <col min="22" max="22" width="10.421875" style="102" customWidth="1"/>
    <col min="23" max="23" width="0.85546875" style="102" customWidth="1"/>
    <col min="24" max="24" width="11.7109375" style="102" customWidth="1"/>
    <col min="25" max="25" width="0.85546875" style="102" customWidth="1"/>
    <col min="26" max="16384" width="9.140625" style="102" customWidth="1"/>
  </cols>
  <sheetData>
    <row r="1" spans="1:25" ht="18">
      <c r="A1" s="714" t="s">
        <v>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18">
      <c r="A2" s="714" t="s">
        <v>146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5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ht="13.5" thickBot="1">
      <c r="A4" s="715" t="s">
        <v>0</v>
      </c>
      <c r="B4" s="715"/>
      <c r="C4" s="715"/>
      <c r="D4" s="715"/>
      <c r="E4" s="715"/>
      <c r="F4" s="715"/>
      <c r="G4" s="715"/>
      <c r="H4" s="715"/>
      <c r="I4" s="715" t="s">
        <v>12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9" t="s">
        <v>200</v>
      </c>
      <c r="U4" s="720"/>
      <c r="V4" s="720"/>
      <c r="W4" s="720"/>
      <c r="X4" s="720"/>
      <c r="Y4" s="720"/>
    </row>
    <row r="5" spans="1:25" s="107" customFormat="1" ht="13.5" customHeight="1">
      <c r="A5" s="197" t="s">
        <v>114</v>
      </c>
      <c r="B5" s="103" t="s">
        <v>2</v>
      </c>
      <c r="C5" s="103"/>
      <c r="D5" s="716"/>
      <c r="E5" s="716"/>
      <c r="F5" s="716"/>
      <c r="G5" s="716"/>
      <c r="H5" s="717"/>
      <c r="I5" s="104" t="s">
        <v>83</v>
      </c>
      <c r="J5" s="105" t="s">
        <v>75</v>
      </c>
      <c r="K5" s="105"/>
      <c r="L5" s="106"/>
      <c r="M5" s="106"/>
      <c r="N5" s="106"/>
      <c r="O5" s="106"/>
      <c r="P5" s="106"/>
      <c r="Q5" s="106"/>
      <c r="R5" s="106"/>
      <c r="S5" s="106"/>
      <c r="T5" s="18">
        <v>625000</v>
      </c>
      <c r="U5" s="106"/>
      <c r="V5" s="709" t="s">
        <v>134</v>
      </c>
      <c r="W5" s="709"/>
      <c r="X5" s="709"/>
      <c r="Y5" s="39"/>
    </row>
    <row r="6" spans="1:25" s="107" customFormat="1" ht="13.5" customHeight="1">
      <c r="A6" s="113" t="s">
        <v>115</v>
      </c>
      <c r="B6" s="108" t="s">
        <v>1</v>
      </c>
      <c r="C6" s="108"/>
      <c r="D6" s="692"/>
      <c r="E6" s="692"/>
      <c r="F6" s="692"/>
      <c r="G6" s="692"/>
      <c r="H6" s="693"/>
      <c r="I6" s="109" t="s">
        <v>84</v>
      </c>
      <c r="J6" s="110"/>
      <c r="K6" s="111" t="s">
        <v>14</v>
      </c>
      <c r="L6" s="112" t="s">
        <v>73</v>
      </c>
      <c r="M6" s="112"/>
      <c r="N6" s="112"/>
      <c r="O6" s="112"/>
      <c r="P6" s="112"/>
      <c r="Q6" s="112"/>
      <c r="R6" s="110" t="s">
        <v>14</v>
      </c>
      <c r="S6" s="110"/>
      <c r="T6" s="19">
        <f>IF(L13="","",SUM(L13:L15))</f>
        <v>625000</v>
      </c>
      <c r="U6" s="112"/>
      <c r="V6" s="710">
        <f>IF(OR(T5="",F10=""),"",T5/F10)</f>
      </c>
      <c r="W6" s="710"/>
      <c r="X6" s="710"/>
      <c r="Y6" s="38"/>
    </row>
    <row r="7" spans="1:25" s="107" customFormat="1" ht="13.5" customHeight="1">
      <c r="A7" s="113" t="s">
        <v>116</v>
      </c>
      <c r="B7" s="108" t="s">
        <v>3</v>
      </c>
      <c r="C7" s="108"/>
      <c r="D7" s="692"/>
      <c r="E7" s="692"/>
      <c r="F7" s="692"/>
      <c r="G7" s="692"/>
      <c r="H7" s="693"/>
      <c r="I7" s="109" t="s">
        <v>85</v>
      </c>
      <c r="J7" s="110"/>
      <c r="K7" s="111" t="s">
        <v>13</v>
      </c>
      <c r="L7" s="112" t="s">
        <v>45</v>
      </c>
      <c r="M7" s="112" t="s">
        <v>47</v>
      </c>
      <c r="N7" s="20">
        <v>0.02</v>
      </c>
      <c r="O7" s="114" t="s">
        <v>23</v>
      </c>
      <c r="P7" s="114"/>
      <c r="Q7" s="112"/>
      <c r="R7" s="110" t="s">
        <v>13</v>
      </c>
      <c r="S7" s="110"/>
      <c r="T7" s="19">
        <f>IF(OR(N7="",T6=""),"",T6*N7)</f>
        <v>12500</v>
      </c>
      <c r="U7" s="112"/>
      <c r="V7" s="713" t="s">
        <v>135</v>
      </c>
      <c r="W7" s="713"/>
      <c r="X7" s="713"/>
      <c r="Y7" s="40"/>
    </row>
    <row r="8" spans="1:25" s="107" customFormat="1" ht="13.5" customHeight="1" thickBot="1">
      <c r="A8" s="113"/>
      <c r="B8" s="108"/>
      <c r="C8" s="108"/>
      <c r="D8" s="692"/>
      <c r="E8" s="692"/>
      <c r="F8" s="692"/>
      <c r="G8" s="692"/>
      <c r="H8" s="693"/>
      <c r="I8" s="109" t="s">
        <v>86</v>
      </c>
      <c r="J8" s="110"/>
      <c r="K8" s="111" t="s">
        <v>13</v>
      </c>
      <c r="L8" s="112" t="s">
        <v>46</v>
      </c>
      <c r="M8" s="112"/>
      <c r="N8" s="112"/>
      <c r="O8" s="112"/>
      <c r="P8" s="112"/>
      <c r="Q8" s="112"/>
      <c r="R8" s="110" t="s">
        <v>13</v>
      </c>
      <c r="S8" s="110"/>
      <c r="T8" s="21">
        <v>40000</v>
      </c>
      <c r="U8" s="112"/>
      <c r="V8" s="710">
        <f>IF(OR(T5="",H10=""),"",T5/H10)</f>
      </c>
      <c r="W8" s="710"/>
      <c r="X8" s="710"/>
      <c r="Y8" s="38"/>
    </row>
    <row r="9" spans="1:25" s="107" customFormat="1" ht="13.5" customHeight="1" thickBot="1" thickTop="1">
      <c r="A9" s="113"/>
      <c r="B9" s="108" t="s">
        <v>4</v>
      </c>
      <c r="C9" s="108"/>
      <c r="D9" s="692"/>
      <c r="E9" s="692"/>
      <c r="F9" s="692"/>
      <c r="G9" s="692"/>
      <c r="H9" s="693"/>
      <c r="I9" s="115" t="s">
        <v>87</v>
      </c>
      <c r="J9" s="116"/>
      <c r="K9" s="117" t="s">
        <v>15</v>
      </c>
      <c r="L9" s="118" t="s">
        <v>132</v>
      </c>
      <c r="M9" s="118"/>
      <c r="N9" s="118"/>
      <c r="O9" s="118"/>
      <c r="P9" s="118"/>
      <c r="Q9" s="118"/>
      <c r="R9" s="119" t="s">
        <v>15</v>
      </c>
      <c r="S9" s="119"/>
      <c r="T9" s="22">
        <f>IF(T5="","",IF(T6="",IF(N7="",T5+T8,T5+T7+T8),IF(N7="",T5-T6+T8,T5-T6+T7+T8)))</f>
        <v>52500</v>
      </c>
      <c r="U9" s="118"/>
      <c r="V9" s="711"/>
      <c r="W9" s="711"/>
      <c r="X9" s="711"/>
      <c r="Y9" s="712"/>
    </row>
    <row r="10" spans="1:25" s="107" customFormat="1" ht="13.5" customHeight="1" thickBot="1">
      <c r="A10" s="113" t="s">
        <v>117</v>
      </c>
      <c r="B10" s="108" t="s">
        <v>72</v>
      </c>
      <c r="C10" s="108"/>
      <c r="D10" s="120"/>
      <c r="E10" s="121" t="s">
        <v>74</v>
      </c>
      <c r="F10" s="72"/>
      <c r="G10" s="122" t="s">
        <v>5</v>
      </c>
      <c r="H10" s="73"/>
      <c r="I10" s="706" t="s">
        <v>16</v>
      </c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</row>
    <row r="11" spans="1:25" s="107" customFormat="1" ht="13.5" customHeight="1">
      <c r="A11" s="113" t="s">
        <v>118</v>
      </c>
      <c r="B11" s="108" t="s">
        <v>6</v>
      </c>
      <c r="C11" s="108"/>
      <c r="D11" s="23"/>
      <c r="E11" s="108"/>
      <c r="F11" s="108"/>
      <c r="G11" s="123"/>
      <c r="H11" s="124"/>
      <c r="I11" s="125"/>
      <c r="J11" s="126"/>
      <c r="K11" s="126" t="s">
        <v>108</v>
      </c>
      <c r="L11" s="127" t="s">
        <v>109</v>
      </c>
      <c r="M11" s="127"/>
      <c r="N11" s="127" t="s">
        <v>110</v>
      </c>
      <c r="O11" s="127"/>
      <c r="P11" s="127"/>
      <c r="Q11" s="127"/>
      <c r="R11" s="127" t="s">
        <v>111</v>
      </c>
      <c r="S11" s="127"/>
      <c r="T11" s="127" t="s">
        <v>112</v>
      </c>
      <c r="U11" s="127"/>
      <c r="V11" s="127" t="s">
        <v>113</v>
      </c>
      <c r="W11" s="127"/>
      <c r="X11" s="127" t="s">
        <v>131</v>
      </c>
      <c r="Y11" s="128"/>
    </row>
    <row r="12" spans="1:25" s="107" customFormat="1" ht="12.75">
      <c r="A12" s="113"/>
      <c r="B12" s="123" t="s">
        <v>48</v>
      </c>
      <c r="C12" s="123"/>
      <c r="D12" s="23"/>
      <c r="E12" s="108"/>
      <c r="F12" s="108"/>
      <c r="G12" s="123" t="s">
        <v>11</v>
      </c>
      <c r="H12" s="24"/>
      <c r="I12" s="129"/>
      <c r="J12" s="26"/>
      <c r="K12" s="130" t="s">
        <v>139</v>
      </c>
      <c r="L12" s="130" t="s">
        <v>90</v>
      </c>
      <c r="M12" s="130"/>
      <c r="N12" s="130" t="s">
        <v>91</v>
      </c>
      <c r="O12" s="130"/>
      <c r="P12" s="130"/>
      <c r="Q12" s="130"/>
      <c r="R12" s="130" t="s">
        <v>92</v>
      </c>
      <c r="S12" s="130"/>
      <c r="T12" s="130" t="s">
        <v>93</v>
      </c>
      <c r="U12" s="130"/>
      <c r="V12" s="130" t="s">
        <v>136</v>
      </c>
      <c r="W12" s="130"/>
      <c r="X12" s="130" t="s">
        <v>53</v>
      </c>
      <c r="Y12" s="131"/>
    </row>
    <row r="13" spans="1:25" s="107" customFormat="1" ht="13.5" customHeight="1">
      <c r="A13" s="113" t="s">
        <v>119</v>
      </c>
      <c r="B13" s="108" t="s">
        <v>7</v>
      </c>
      <c r="C13" s="108"/>
      <c r="D13" s="704"/>
      <c r="E13" s="704"/>
      <c r="F13" s="704"/>
      <c r="G13" s="704"/>
      <c r="H13" s="705"/>
      <c r="I13" s="132" t="s">
        <v>105</v>
      </c>
      <c r="J13" s="130" t="s">
        <v>17</v>
      </c>
      <c r="K13" s="215" t="b">
        <v>0</v>
      </c>
      <c r="L13" s="25">
        <f>T5*0.75</f>
        <v>468750</v>
      </c>
      <c r="M13" s="26"/>
      <c r="N13" s="27">
        <f>IF(K13,IF(OR(L13="",R13="",T13=""),"",L13*T13/R13),IF(OR(L13="",R13="",T13="",V13=""),"",ABS(PMT(T13/R13,R13*V13,L13))))</f>
        <v>3540.603573226433</v>
      </c>
      <c r="O13" s="27"/>
      <c r="P13" s="62"/>
      <c r="Q13" s="69"/>
      <c r="R13" s="28">
        <v>12</v>
      </c>
      <c r="S13" s="26"/>
      <c r="T13" s="29">
        <v>0.0775</v>
      </c>
      <c r="U13" s="26"/>
      <c r="V13" s="30">
        <v>25</v>
      </c>
      <c r="W13" s="26"/>
      <c r="X13" s="30">
        <v>25</v>
      </c>
      <c r="Y13" s="36"/>
    </row>
    <row r="14" spans="1:25" s="107" customFormat="1" ht="13.5" customHeight="1">
      <c r="A14" s="113"/>
      <c r="B14" s="108" t="s">
        <v>89</v>
      </c>
      <c r="C14" s="108"/>
      <c r="D14" s="692"/>
      <c r="E14" s="692"/>
      <c r="F14" s="692"/>
      <c r="G14" s="692"/>
      <c r="H14" s="693"/>
      <c r="I14" s="132" t="s">
        <v>106</v>
      </c>
      <c r="J14" s="130" t="s">
        <v>18</v>
      </c>
      <c r="K14" s="215" t="b">
        <v>1</v>
      </c>
      <c r="L14" s="25">
        <f>T5*0.25</f>
        <v>156250</v>
      </c>
      <c r="M14" s="26"/>
      <c r="N14" s="27">
        <f>IF(K14,IF(OR(L14="",R14="",T14=""),"",L14*T14/R14),IF(OR(L14="",R14="",T14="",V14=""),"",ABS(PMT(T14/R14,R14*V14,L14))))</f>
        <v>1009.1145833333334</v>
      </c>
      <c r="O14" s="68"/>
      <c r="P14" s="62"/>
      <c r="Q14" s="70"/>
      <c r="R14" s="28">
        <v>12</v>
      </c>
      <c r="S14" s="26"/>
      <c r="T14" s="29">
        <v>0.0775</v>
      </c>
      <c r="U14" s="26"/>
      <c r="V14" s="30">
        <v>30</v>
      </c>
      <c r="W14" s="26"/>
      <c r="X14" s="30">
        <v>25</v>
      </c>
      <c r="Y14" s="36"/>
    </row>
    <row r="15" spans="1:25" s="107" customFormat="1" ht="13.5" thickBot="1">
      <c r="A15" s="113" t="s">
        <v>120</v>
      </c>
      <c r="B15" s="108" t="s">
        <v>9</v>
      </c>
      <c r="C15" s="108"/>
      <c r="D15" s="692"/>
      <c r="E15" s="692"/>
      <c r="F15" s="692"/>
      <c r="G15" s="692"/>
      <c r="H15" s="693"/>
      <c r="I15" s="133" t="s">
        <v>107</v>
      </c>
      <c r="J15" s="134" t="s">
        <v>19</v>
      </c>
      <c r="K15" s="216" t="b">
        <v>0</v>
      </c>
      <c r="L15" s="31"/>
      <c r="M15" s="32"/>
      <c r="N15" s="27">
        <f>IF(K15,IF(OR(L15="",R15="",T15=""),"",L15*T15/R15),IF(OR(L15="",R15="",T15="",V15=""),"",ABS(PMT(T15/R15,R15*V15,L15))))</f>
      </c>
      <c r="O15" s="63"/>
      <c r="P15" s="63"/>
      <c r="Q15" s="32"/>
      <c r="R15" s="33"/>
      <c r="S15" s="32"/>
      <c r="T15" s="34"/>
      <c r="U15" s="32"/>
      <c r="V15" s="35"/>
      <c r="W15" s="32"/>
      <c r="X15" s="35"/>
      <c r="Y15" s="37"/>
    </row>
    <row r="16" spans="1:25" s="107" customFormat="1" ht="13.5" customHeight="1" thickBot="1">
      <c r="A16" s="113" t="s">
        <v>121</v>
      </c>
      <c r="B16" s="108" t="s">
        <v>8</v>
      </c>
      <c r="C16" s="108"/>
      <c r="D16" s="692"/>
      <c r="E16" s="692"/>
      <c r="F16" s="692"/>
      <c r="G16" s="692"/>
      <c r="H16" s="693"/>
      <c r="I16" s="196" t="s">
        <v>100</v>
      </c>
      <c r="J16" s="135"/>
      <c r="K16" s="135"/>
      <c r="L16" s="136"/>
      <c r="M16" s="136"/>
      <c r="N16" s="136"/>
      <c r="O16" s="136"/>
      <c r="P16" s="136"/>
      <c r="Q16" s="137"/>
      <c r="R16" s="136"/>
      <c r="S16" s="136"/>
      <c r="T16" s="136"/>
      <c r="U16" s="136"/>
      <c r="V16" s="549" t="s">
        <v>142</v>
      </c>
      <c r="W16" s="136"/>
      <c r="X16" s="550"/>
      <c r="Y16" s="137" t="s">
        <v>23</v>
      </c>
    </row>
    <row r="17" spans="1:25" s="107" customFormat="1" ht="13.5" customHeight="1" thickBot="1">
      <c r="A17" s="113" t="s">
        <v>122</v>
      </c>
      <c r="B17" s="108" t="s">
        <v>52</v>
      </c>
      <c r="C17" s="108"/>
      <c r="D17" s="692"/>
      <c r="E17" s="692"/>
      <c r="F17" s="692"/>
      <c r="G17" s="692"/>
      <c r="H17" s="693"/>
      <c r="I17" s="85" t="s">
        <v>102</v>
      </c>
      <c r="J17" s="74"/>
      <c r="K17" s="74"/>
      <c r="L17" s="138"/>
      <c r="M17" s="67" t="s">
        <v>82</v>
      </c>
      <c r="N17" s="52">
        <f>X28</f>
        <v>58260</v>
      </c>
      <c r="O17" s="76"/>
      <c r="P17" s="48"/>
      <c r="Q17" s="46"/>
      <c r="R17" s="548" t="b">
        <v>0</v>
      </c>
      <c r="S17" s="547"/>
      <c r="T17" s="694" t="s">
        <v>279</v>
      </c>
      <c r="U17" s="694"/>
      <c r="V17" s="694"/>
      <c r="W17" s="694"/>
      <c r="X17" s="695"/>
      <c r="Y17" s="47"/>
    </row>
    <row r="18" spans="1:25" s="107" customFormat="1" ht="13.5" customHeight="1">
      <c r="A18" s="113" t="s">
        <v>123</v>
      </c>
      <c r="B18" s="108" t="s">
        <v>10</v>
      </c>
      <c r="C18" s="108"/>
      <c r="D18" s="692"/>
      <c r="E18" s="692"/>
      <c r="F18" s="692"/>
      <c r="G18" s="692"/>
      <c r="H18" s="693"/>
      <c r="I18" s="85" t="s">
        <v>103</v>
      </c>
      <c r="J18" s="48"/>
      <c r="K18" s="48"/>
      <c r="L18" s="138"/>
      <c r="M18" s="67" t="s">
        <v>101</v>
      </c>
      <c r="N18" s="75"/>
      <c r="O18" s="48"/>
      <c r="P18" s="48"/>
      <c r="Q18" s="48"/>
      <c r="R18" s="555" t="s">
        <v>286</v>
      </c>
      <c r="S18" s="556"/>
      <c r="T18" s="557" t="s">
        <v>280</v>
      </c>
      <c r="U18" s="556"/>
      <c r="V18" s="558" t="s">
        <v>333</v>
      </c>
      <c r="W18" s="559"/>
      <c r="X18" s="560" t="s">
        <v>284</v>
      </c>
      <c r="Y18" s="50"/>
    </row>
    <row r="19" spans="1:25" s="107" customFormat="1" ht="13.5" customHeight="1">
      <c r="A19" s="113" t="s">
        <v>124</v>
      </c>
      <c r="B19" s="139" t="s">
        <v>49</v>
      </c>
      <c r="C19" s="108"/>
      <c r="D19" s="692"/>
      <c r="E19" s="692"/>
      <c r="F19" s="692"/>
      <c r="G19" s="692"/>
      <c r="H19" s="693"/>
      <c r="I19" s="85" t="s">
        <v>104</v>
      </c>
      <c r="J19" s="48"/>
      <c r="K19" s="48"/>
      <c r="L19" s="138"/>
      <c r="M19" s="140" t="s">
        <v>143</v>
      </c>
      <c r="N19" s="87"/>
      <c r="O19" s="84"/>
      <c r="P19" s="48"/>
      <c r="Q19" s="48"/>
      <c r="R19" s="552">
        <f>'Rent Roll'!D5</f>
      </c>
      <c r="S19" s="501"/>
      <c r="T19" s="503">
        <f>'Rent Roll'!J5</f>
      </c>
      <c r="U19" s="501"/>
      <c r="V19" s="504">
        <f>'Rent Roll'!L5</f>
      </c>
      <c r="W19" s="501"/>
      <c r="X19" s="502">
        <f>'Rent Roll'!P5</f>
      </c>
      <c r="Y19" s="50"/>
    </row>
    <row r="20" spans="1:25" s="107" customFormat="1" ht="13.5" customHeight="1" thickBot="1">
      <c r="A20" s="141" t="s">
        <v>125</v>
      </c>
      <c r="B20" s="142" t="s">
        <v>88</v>
      </c>
      <c r="C20" s="143"/>
      <c r="D20" s="690"/>
      <c r="E20" s="690"/>
      <c r="F20" s="690"/>
      <c r="G20" s="690"/>
      <c r="H20" s="691"/>
      <c r="I20" s="144" t="s">
        <v>137</v>
      </c>
      <c r="J20" s="145"/>
      <c r="K20" s="145"/>
      <c r="L20" s="145"/>
      <c r="M20" s="96" t="s">
        <v>133</v>
      </c>
      <c r="N20" s="52">
        <f>IF(N17="","",IF(N19="",N17*(1+N18),N17+(N19*T28)))</f>
        <v>58260</v>
      </c>
      <c r="O20" s="51"/>
      <c r="P20" s="53"/>
      <c r="Q20" s="48"/>
      <c r="R20" s="553" t="s">
        <v>287</v>
      </c>
      <c r="S20" s="83"/>
      <c r="T20" s="554" t="s">
        <v>288</v>
      </c>
      <c r="U20" s="80"/>
      <c r="V20" s="554" t="s">
        <v>332</v>
      </c>
      <c r="W20" s="80"/>
      <c r="X20" s="554" t="s">
        <v>289</v>
      </c>
      <c r="Y20" s="94"/>
    </row>
    <row r="21" spans="1:25" ht="13.5" customHeight="1" thickBot="1">
      <c r="A21" s="194" t="s">
        <v>40</v>
      </c>
      <c r="B21" s="146"/>
      <c r="C21" s="146"/>
      <c r="D21" s="213"/>
      <c r="E21" s="213"/>
      <c r="F21" s="213"/>
      <c r="G21" s="213"/>
      <c r="H21" s="213"/>
      <c r="I21" s="56"/>
      <c r="J21" s="56"/>
      <c r="K21" s="56"/>
      <c r="L21" s="214"/>
      <c r="M21" s="214"/>
      <c r="N21" s="214"/>
      <c r="O21" s="56"/>
      <c r="P21" s="61"/>
      <c r="Q21" s="579">
        <v>1</v>
      </c>
      <c r="R21" s="199" t="s">
        <v>344</v>
      </c>
      <c r="S21" s="66"/>
      <c r="T21" s="44">
        <v>12</v>
      </c>
      <c r="U21" s="66"/>
      <c r="V21" s="198">
        <v>2607</v>
      </c>
      <c r="W21" s="82"/>
      <c r="X21" s="49">
        <f aca="true" t="shared" si="0" ref="X21:X27">IF(OR(T21=0,V21=0),"",T21*V21)</f>
        <v>31284</v>
      </c>
      <c r="Y21" s="94"/>
    </row>
    <row r="22" spans="1:25" ht="13.5" customHeight="1">
      <c r="A22" s="147"/>
      <c r="B22" s="696" t="s">
        <v>20</v>
      </c>
      <c r="C22" s="696"/>
      <c r="D22" s="696"/>
      <c r="E22" s="696"/>
      <c r="F22" s="696"/>
      <c r="G22" s="696"/>
      <c r="H22" s="189" t="s">
        <v>140</v>
      </c>
      <c r="I22" s="189"/>
      <c r="J22" s="189"/>
      <c r="K22" s="189"/>
      <c r="L22" s="189" t="s">
        <v>22</v>
      </c>
      <c r="M22" s="190"/>
      <c r="N22" s="189" t="s">
        <v>21</v>
      </c>
      <c r="O22" s="77"/>
      <c r="P22" s="78"/>
      <c r="Q22" s="579">
        <v>2</v>
      </c>
      <c r="R22" s="200" t="s">
        <v>345</v>
      </c>
      <c r="S22" s="83"/>
      <c r="T22" s="45">
        <v>12</v>
      </c>
      <c r="U22" s="80"/>
      <c r="V22" s="198">
        <v>1298</v>
      </c>
      <c r="W22" s="82"/>
      <c r="X22" s="49">
        <f t="shared" si="0"/>
        <v>15576</v>
      </c>
      <c r="Y22" s="94"/>
    </row>
    <row r="23" spans="1:25" s="150" customFormat="1" ht="12.75">
      <c r="A23" s="148">
        <v>1</v>
      </c>
      <c r="B23" s="149" t="s">
        <v>76</v>
      </c>
      <c r="C23" s="149"/>
      <c r="D23" s="42"/>
      <c r="E23" s="42"/>
      <c r="F23" s="42"/>
      <c r="G23" s="42"/>
      <c r="H23" s="4">
        <f>IF(X16&lt;&gt;"",X16,IF(AND(N20="",X28=""),"",IF(N20&lt;&gt;"",N20,X28)))</f>
        <v>58260</v>
      </c>
      <c r="I23" s="71"/>
      <c r="J23" s="42"/>
      <c r="K23" s="8"/>
      <c r="L23" s="1">
        <f>IF($F$10=0,"",IF($H$23="","",$H$23/$F$10))</f>
      </c>
      <c r="M23" s="2"/>
      <c r="N23" s="1">
        <f>IF($H$10=0,"",IF($H$23="","",$H$23/$H$10))</f>
      </c>
      <c r="O23" s="64"/>
      <c r="P23" s="2"/>
      <c r="Q23" s="579">
        <v>3</v>
      </c>
      <c r="R23" s="200" t="s">
        <v>346</v>
      </c>
      <c r="S23" s="81"/>
      <c r="T23" s="45">
        <v>12</v>
      </c>
      <c r="U23" s="81"/>
      <c r="V23" s="198">
        <v>950</v>
      </c>
      <c r="W23" s="82"/>
      <c r="X23" s="49">
        <f t="shared" si="0"/>
        <v>11400</v>
      </c>
      <c r="Y23" s="94"/>
    </row>
    <row r="24" spans="1:25" s="150" customFormat="1" ht="12.75">
      <c r="A24" s="151">
        <v>2</v>
      </c>
      <c r="B24" s="152" t="s">
        <v>80</v>
      </c>
      <c r="C24" s="152"/>
      <c r="D24" s="42"/>
      <c r="E24" s="42" t="s">
        <v>47</v>
      </c>
      <c r="F24" s="406">
        <v>0.05</v>
      </c>
      <c r="G24" s="154" t="s">
        <v>44</v>
      </c>
      <c r="H24" s="3">
        <f>IF($H$23="","",$H$23*F24)</f>
        <v>2913</v>
      </c>
      <c r="I24" s="97"/>
      <c r="J24" s="42"/>
      <c r="K24" s="8"/>
      <c r="L24" s="1">
        <f>IF($F$10=0,"",IF(H24="","",H24/$F$10))</f>
      </c>
      <c r="M24" s="2"/>
      <c r="N24" s="1">
        <f>IF($H$10=0,"",IF(H24="","",H24/$H$10))</f>
      </c>
      <c r="O24" s="64"/>
      <c r="P24" s="2"/>
      <c r="Q24" s="579">
        <v>4</v>
      </c>
      <c r="R24" s="200" t="s">
        <v>198</v>
      </c>
      <c r="S24" s="81"/>
      <c r="T24" s="45"/>
      <c r="U24" s="81"/>
      <c r="V24" s="198"/>
      <c r="W24" s="82"/>
      <c r="X24" s="49">
        <f t="shared" si="0"/>
      </c>
      <c r="Y24" s="94"/>
    </row>
    <row r="25" spans="1:25" s="150" customFormat="1" ht="12.75">
      <c r="A25" s="151">
        <v>3</v>
      </c>
      <c r="B25" s="155" t="s">
        <v>58</v>
      </c>
      <c r="C25" s="155"/>
      <c r="D25" s="42"/>
      <c r="E25" s="42"/>
      <c r="F25" s="42"/>
      <c r="G25" s="42"/>
      <c r="H25" s="407"/>
      <c r="I25" s="156"/>
      <c r="J25" s="42"/>
      <c r="K25" s="8"/>
      <c r="L25" s="1">
        <f>IF($F$10=0,"",IF(H25=0,"",H25/$F$10))</f>
      </c>
      <c r="M25" s="2"/>
      <c r="N25" s="1">
        <f>IF($H$10=0,"",IF(H25=0,"",H25/$H$10))</f>
      </c>
      <c r="O25" s="64"/>
      <c r="P25" s="2"/>
      <c r="Q25" s="579">
        <v>5</v>
      </c>
      <c r="R25" s="200" t="s">
        <v>198</v>
      </c>
      <c r="S25" s="81"/>
      <c r="T25" s="45"/>
      <c r="U25" s="81"/>
      <c r="V25" s="198"/>
      <c r="W25" s="82"/>
      <c r="X25" s="49">
        <f t="shared" si="0"/>
      </c>
      <c r="Y25" s="94"/>
    </row>
    <row r="26" spans="1:27" s="150" customFormat="1" ht="12.75">
      <c r="A26" s="151">
        <v>4</v>
      </c>
      <c r="B26" s="155" t="s">
        <v>50</v>
      </c>
      <c r="C26" s="155"/>
      <c r="D26" s="42"/>
      <c r="E26" s="42"/>
      <c r="F26" s="42"/>
      <c r="G26" s="42"/>
      <c r="H26" s="4">
        <f>IF($H$23="","",$H$23-H24-H25)</f>
        <v>55347</v>
      </c>
      <c r="I26" s="98"/>
      <c r="J26" s="42"/>
      <c r="K26" s="8"/>
      <c r="L26" s="1">
        <f>IF($F$10=0,"",IF($H$23="","",H26/$F$10))</f>
      </c>
      <c r="M26" s="2"/>
      <c r="N26" s="1">
        <f>IF($H$10=0,"",IF($H$23="","",H26/$H$10))</f>
      </c>
      <c r="O26" s="64"/>
      <c r="P26" s="2"/>
      <c r="Q26" s="579">
        <v>6</v>
      </c>
      <c r="R26" s="200" t="s">
        <v>198</v>
      </c>
      <c r="S26" s="81"/>
      <c r="T26" s="45"/>
      <c r="U26" s="81"/>
      <c r="V26" s="198"/>
      <c r="W26" s="82"/>
      <c r="X26" s="49">
        <f t="shared" si="0"/>
      </c>
      <c r="Y26" s="94"/>
      <c r="AA26" s="155"/>
    </row>
    <row r="27" spans="1:25" s="150" customFormat="1" ht="12.75">
      <c r="A27" s="151">
        <v>5</v>
      </c>
      <c r="B27" s="155" t="s">
        <v>59</v>
      </c>
      <c r="C27" s="155"/>
      <c r="D27" s="42"/>
      <c r="E27" s="42"/>
      <c r="F27" s="42"/>
      <c r="G27" s="42"/>
      <c r="H27" s="407"/>
      <c r="I27" s="156"/>
      <c r="J27" s="42"/>
      <c r="K27" s="8"/>
      <c r="L27" s="1">
        <f>IF($F$10=0,"",IF(H27=0,"",H27/$F$10))</f>
      </c>
      <c r="M27" s="2"/>
      <c r="N27" s="1">
        <f>IF($H$10=0,"",IF(H27=0,"",H27/$H$10))</f>
      </c>
      <c r="O27" s="64"/>
      <c r="P27" s="2"/>
      <c r="Q27" s="579">
        <v>7</v>
      </c>
      <c r="R27" s="200" t="s">
        <v>198</v>
      </c>
      <c r="S27" s="81"/>
      <c r="T27" s="45"/>
      <c r="U27" s="81"/>
      <c r="V27" s="198"/>
      <c r="W27" s="82"/>
      <c r="X27" s="49">
        <f t="shared" si="0"/>
      </c>
      <c r="Y27" s="94"/>
    </row>
    <row r="28" spans="1:25" s="150" customFormat="1" ht="13.5" thickBot="1">
      <c r="A28" s="157">
        <v>6</v>
      </c>
      <c r="B28" s="152" t="s">
        <v>77</v>
      </c>
      <c r="C28" s="152"/>
      <c r="D28" s="42"/>
      <c r="E28" s="42"/>
      <c r="F28" s="42"/>
      <c r="G28" s="42"/>
      <c r="H28" s="5">
        <f>IF($H$23="","",H26+H27)</f>
        <v>55347</v>
      </c>
      <c r="I28" s="97"/>
      <c r="J28" s="42"/>
      <c r="K28" s="8"/>
      <c r="L28" s="6">
        <f>IF($F$10=0,"",IF($H$23="","",H28/$F$10))</f>
      </c>
      <c r="M28" s="2"/>
      <c r="N28" s="6">
        <f>IF($H$10=0,"",IF($H$23="","",H28/$H$10))</f>
      </c>
      <c r="O28" s="64"/>
      <c r="P28" s="2"/>
      <c r="Q28" s="79"/>
      <c r="R28" s="561" t="str">
        <f>IF(R17,"RR Ttl Sq.Ft.:","Total Sq.Ft.:")</f>
        <v>Total Sq.Ft.:</v>
      </c>
      <c r="S28" s="51"/>
      <c r="T28" s="52">
        <f>IF(R17,T19,IF(SUM(T21:T27)=0,"",SUM(T21:T27)))</f>
        <v>36</v>
      </c>
      <c r="U28" s="51"/>
      <c r="V28" s="561" t="str">
        <f>IF(R17,"RR GPRI:","GPRI:")</f>
        <v>GPRI:</v>
      </c>
      <c r="W28" s="54"/>
      <c r="X28" s="55">
        <f>IF(R17,X19,IF(SUM(X21:X27)=0,"",SUM(X21:X27)))</f>
        <v>58260</v>
      </c>
      <c r="Y28" s="95"/>
    </row>
    <row r="29" spans="1:25" s="150" customFormat="1" ht="13.5" thickBot="1">
      <c r="A29" s="151"/>
      <c r="B29" s="158"/>
      <c r="C29" s="158"/>
      <c r="D29" s="57"/>
      <c r="E29" s="57"/>
      <c r="F29" s="57"/>
      <c r="G29" s="57"/>
      <c r="H29" s="97"/>
      <c r="I29" s="97"/>
      <c r="J29" s="57"/>
      <c r="K29" s="57"/>
      <c r="L29" s="58"/>
      <c r="M29" s="58"/>
      <c r="N29" s="58"/>
      <c r="O29" s="88"/>
      <c r="P29" s="89"/>
      <c r="Q29" s="65"/>
      <c r="R29" s="179"/>
      <c r="S29" s="179"/>
      <c r="T29" s="179"/>
      <c r="U29" s="179"/>
      <c r="V29" s="697"/>
      <c r="W29" s="697"/>
      <c r="X29" s="697"/>
      <c r="Y29" s="697"/>
    </row>
    <row r="30" spans="1:25" s="150" customFormat="1" ht="12.75">
      <c r="A30" s="151"/>
      <c r="B30" s="42" t="s">
        <v>81</v>
      </c>
      <c r="C30" s="42"/>
      <c r="D30" s="42"/>
      <c r="E30" s="42"/>
      <c r="F30" s="42"/>
      <c r="G30" s="42"/>
      <c r="H30" s="159"/>
      <c r="I30" s="160"/>
      <c r="J30" s="42"/>
      <c r="K30" s="8"/>
      <c r="L30" s="161"/>
      <c r="M30" s="161"/>
      <c r="N30" s="161"/>
      <c r="O30" s="2"/>
      <c r="P30" s="90"/>
      <c r="Q30" s="91"/>
      <c r="R30" s="191" t="s">
        <v>41</v>
      </c>
      <c r="S30" s="191"/>
      <c r="T30" s="191" t="s">
        <v>43</v>
      </c>
      <c r="U30" s="192"/>
      <c r="V30" s="193" t="s">
        <v>42</v>
      </c>
      <c r="W30" s="92"/>
      <c r="X30" s="92"/>
      <c r="Y30" s="93"/>
    </row>
    <row r="31" spans="1:25" s="150" customFormat="1" ht="12.75">
      <c r="A31" s="151">
        <v>7</v>
      </c>
      <c r="B31" s="42" t="s">
        <v>24</v>
      </c>
      <c r="C31" s="42"/>
      <c r="D31" s="42"/>
      <c r="E31" s="42"/>
      <c r="F31" s="42"/>
      <c r="G31" s="42"/>
      <c r="H31" s="408"/>
      <c r="I31" s="101"/>
      <c r="J31" s="171"/>
      <c r="K31" s="57"/>
      <c r="L31" s="7">
        <f aca="true" t="shared" si="1" ref="L31:L59">IF($F$10=0,"",IF(H31="","",H31/$F$10))</f>
      </c>
      <c r="M31" s="2"/>
      <c r="N31" s="7">
        <f>IF($H$10=0,"",IF(H31="","",H31/$H$10))</f>
      </c>
      <c r="O31" s="2"/>
      <c r="P31" s="2"/>
      <c r="Q31" s="168"/>
      <c r="R31" s="399">
        <f>IF(OR($H$28="",$H$28=0,$H$31="",$H$31=0),"",$H$31/$H$28)</f>
      </c>
      <c r="S31" s="10">
        <f>IF($H$23=0,"",IF(H31=0,"",H31/$H$28))</f>
      </c>
      <c r="T31" s="9">
        <f>IF(OR($H$59=0,H31=0,H31=""),"",H31/$H$59)</f>
      </c>
      <c r="U31" s="42"/>
      <c r="V31" s="667"/>
      <c r="W31" s="667"/>
      <c r="X31" s="667"/>
      <c r="Y31" s="689"/>
    </row>
    <row r="32" spans="1:25" s="150" customFormat="1" ht="12.75">
      <c r="A32" s="151">
        <v>8</v>
      </c>
      <c r="B32" s="42" t="s">
        <v>25</v>
      </c>
      <c r="C32" s="42"/>
      <c r="D32" s="42"/>
      <c r="E32" s="42"/>
      <c r="F32" s="42"/>
      <c r="G32" s="42"/>
      <c r="H32" s="407">
        <v>5351</v>
      </c>
      <c r="I32" s="101"/>
      <c r="J32" s="171"/>
      <c r="K32" s="57"/>
      <c r="L32" s="1">
        <f t="shared" si="1"/>
      </c>
      <c r="M32" s="2"/>
      <c r="N32" s="7">
        <f aca="true" t="shared" si="2" ref="N32:N59">IF($H$10=0,"",IF(H32="","",H32/$H$10))</f>
      </c>
      <c r="O32" s="2"/>
      <c r="P32" s="2"/>
      <c r="Q32" s="168"/>
      <c r="R32" s="399">
        <f>IF(OR($H$28="",$H$28=0,$H$32="",$H$32=0),"",$H$32/$H$28)</f>
        <v>0.09668094024969737</v>
      </c>
      <c r="S32" s="11"/>
      <c r="T32" s="9">
        <f>IF(OR($H$59=0,H32=0,H32=""),"",H32/$H$59)</f>
        <v>0.4224696036633507</v>
      </c>
      <c r="U32" s="42"/>
      <c r="V32" s="682"/>
      <c r="W32" s="682"/>
      <c r="X32" s="682"/>
      <c r="Y32" s="683"/>
    </row>
    <row r="33" spans="1:25" s="150" customFormat="1" ht="12.75">
      <c r="A33" s="151">
        <v>9</v>
      </c>
      <c r="B33" s="42" t="s">
        <v>26</v>
      </c>
      <c r="C33" s="42"/>
      <c r="D33" s="42"/>
      <c r="E33" s="42"/>
      <c r="F33" s="42"/>
      <c r="G33" s="42"/>
      <c r="H33" s="408">
        <v>1498</v>
      </c>
      <c r="I33" s="101"/>
      <c r="J33" s="171"/>
      <c r="K33" s="57"/>
      <c r="L33" s="1">
        <f t="shared" si="1"/>
      </c>
      <c r="M33" s="2"/>
      <c r="N33" s="7">
        <f t="shared" si="2"/>
      </c>
      <c r="O33" s="2"/>
      <c r="P33" s="2"/>
      <c r="Q33" s="168"/>
      <c r="R33" s="399">
        <f>IF(OR($H$28="",$H$28=0,$H$33="",$H$33=0),"",$H$33/$H$28)</f>
        <v>0.027065604278461344</v>
      </c>
      <c r="S33" s="11"/>
      <c r="T33" s="9">
        <f aca="true" t="shared" si="3" ref="T33:T58">IF(OR($H$59=0,H33=0,H33=""),"",H33/$H$59)</f>
        <v>0.11826938259908416</v>
      </c>
      <c r="U33" s="42"/>
      <c r="V33" s="682"/>
      <c r="W33" s="682"/>
      <c r="X33" s="682"/>
      <c r="Y33" s="683"/>
    </row>
    <row r="34" spans="1:25" s="150" customFormat="1" ht="12.75">
      <c r="A34" s="151">
        <v>10</v>
      </c>
      <c r="B34" s="162" t="s">
        <v>66</v>
      </c>
      <c r="C34" s="162"/>
      <c r="D34" s="42"/>
      <c r="E34" s="42"/>
      <c r="F34" s="42"/>
      <c r="G34" s="42"/>
      <c r="H34" s="407"/>
      <c r="I34" s="101"/>
      <c r="J34" s="171"/>
      <c r="K34" s="57"/>
      <c r="L34" s="1">
        <f t="shared" si="1"/>
      </c>
      <c r="M34" s="2"/>
      <c r="N34" s="7">
        <f t="shared" si="2"/>
      </c>
      <c r="O34" s="2"/>
      <c r="P34" s="2"/>
      <c r="Q34" s="168"/>
      <c r="R34" s="399">
        <f>IF(OR($H$28="",$H$28=0,$H$34="",$H$34=0),"",$H$34/$H$28)</f>
      </c>
      <c r="S34" s="11"/>
      <c r="T34" s="9">
        <f t="shared" si="3"/>
      </c>
      <c r="U34" s="42"/>
      <c r="V34" s="682"/>
      <c r="W34" s="682"/>
      <c r="X34" s="682"/>
      <c r="Y34" s="683"/>
    </row>
    <row r="35" spans="1:25" s="150" customFormat="1" ht="12.75">
      <c r="A35" s="151">
        <v>11</v>
      </c>
      <c r="B35" s="162" t="s">
        <v>27</v>
      </c>
      <c r="C35" s="162"/>
      <c r="D35" s="42"/>
      <c r="E35" s="42"/>
      <c r="F35" s="42"/>
      <c r="G35" s="42"/>
      <c r="H35" s="408"/>
      <c r="I35" s="101"/>
      <c r="J35" s="171"/>
      <c r="K35" s="57"/>
      <c r="L35" s="1">
        <f t="shared" si="1"/>
      </c>
      <c r="M35" s="2"/>
      <c r="N35" s="7">
        <f t="shared" si="2"/>
      </c>
      <c r="O35" s="2"/>
      <c r="P35" s="2"/>
      <c r="Q35" s="168"/>
      <c r="R35" s="399">
        <f>IF(OR($H$28="",$H$28=0,$H$35="",$H$35=0),"",$H$35/$H$28)</f>
      </c>
      <c r="S35" s="11"/>
      <c r="T35" s="9">
        <f t="shared" si="3"/>
      </c>
      <c r="U35" s="42"/>
      <c r="V35" s="682"/>
      <c r="W35" s="682"/>
      <c r="X35" s="682"/>
      <c r="Y35" s="683"/>
    </row>
    <row r="36" spans="1:25" s="150" customFormat="1" ht="12.75">
      <c r="A36" s="151">
        <v>12</v>
      </c>
      <c r="B36" s="162" t="s">
        <v>54</v>
      </c>
      <c r="C36" s="162"/>
      <c r="D36" s="42"/>
      <c r="E36" s="42" t="s">
        <v>47</v>
      </c>
      <c r="F36" s="153">
        <f>IF(OR($H$35="",$H$35=0,$H$36="",$H$36=0),"",$H$36/$H$35)</f>
      </c>
      <c r="G36" s="42" t="s">
        <v>44</v>
      </c>
      <c r="H36" s="407"/>
      <c r="I36" s="101"/>
      <c r="J36" s="171"/>
      <c r="K36" s="57"/>
      <c r="L36" s="1">
        <f t="shared" si="1"/>
      </c>
      <c r="M36" s="2"/>
      <c r="N36" s="7">
        <f t="shared" si="2"/>
      </c>
      <c r="O36" s="2"/>
      <c r="P36" s="2"/>
      <c r="Q36" s="168"/>
      <c r="R36" s="399">
        <f>IF(OR($H$28="",$H$28=0,$H$36="",$H$36=0),"",$H$36/$H$28)</f>
      </c>
      <c r="S36" s="11"/>
      <c r="T36" s="9">
        <f t="shared" si="3"/>
      </c>
      <c r="U36" s="42"/>
      <c r="V36" s="682"/>
      <c r="W36" s="682"/>
      <c r="X36" s="682"/>
      <c r="Y36" s="683"/>
    </row>
    <row r="37" spans="1:25" s="150" customFormat="1" ht="12.75">
      <c r="A37" s="151">
        <v>13</v>
      </c>
      <c r="B37" s="162" t="s">
        <v>55</v>
      </c>
      <c r="C37" s="162"/>
      <c r="D37" s="42"/>
      <c r="E37" s="42" t="s">
        <v>47</v>
      </c>
      <c r="F37" s="153">
        <f>IF(OR($H$35="",$H$35=0,$H$37="",$H$37=0),"",$H$37/$H$35)</f>
      </c>
      <c r="G37" s="42" t="s">
        <v>44</v>
      </c>
      <c r="H37" s="408"/>
      <c r="I37" s="101"/>
      <c r="J37" s="171"/>
      <c r="K37" s="57"/>
      <c r="L37" s="1">
        <f t="shared" si="1"/>
      </c>
      <c r="M37" s="2"/>
      <c r="N37" s="7">
        <f t="shared" si="2"/>
      </c>
      <c r="O37" s="2"/>
      <c r="P37" s="2"/>
      <c r="Q37" s="168"/>
      <c r="R37" s="399">
        <f>IF(OR($H$28="",$H$28=0,$H$37="",$H$37=0),"",$H$37/$H$28)</f>
      </c>
      <c r="S37" s="11"/>
      <c r="T37" s="9">
        <f t="shared" si="3"/>
      </c>
      <c r="U37" s="42"/>
      <c r="V37" s="682"/>
      <c r="W37" s="682"/>
      <c r="X37" s="682"/>
      <c r="Y37" s="683"/>
    </row>
    <row r="38" spans="1:25" s="150" customFormat="1" ht="12.75">
      <c r="A38" s="151">
        <v>14</v>
      </c>
      <c r="B38" s="162" t="s">
        <v>65</v>
      </c>
      <c r="C38" s="162"/>
      <c r="D38" s="42"/>
      <c r="E38" s="42"/>
      <c r="F38" s="42"/>
      <c r="G38" s="42"/>
      <c r="H38" s="407">
        <v>806</v>
      </c>
      <c r="I38" s="101"/>
      <c r="J38" s="171"/>
      <c r="K38" s="57"/>
      <c r="L38" s="1">
        <f t="shared" si="1"/>
      </c>
      <c r="M38" s="2"/>
      <c r="N38" s="7">
        <f t="shared" si="2"/>
      </c>
      <c r="O38" s="2"/>
      <c r="P38" s="2"/>
      <c r="Q38" s="168"/>
      <c r="R38" s="399">
        <f>IF(OR($H$28="",$H$28=0,$H$38="",$H$38=0),"",$H$38/$H$28)</f>
        <v>0.01456266825663541</v>
      </c>
      <c r="S38" s="11"/>
      <c r="T38" s="9">
        <f t="shared" si="3"/>
        <v>0.06363492815411337</v>
      </c>
      <c r="U38" s="42"/>
      <c r="V38" s="682"/>
      <c r="W38" s="682"/>
      <c r="X38" s="682"/>
      <c r="Y38" s="683"/>
    </row>
    <row r="39" spans="1:25" s="150" customFormat="1" ht="12.75">
      <c r="A39" s="151">
        <v>15</v>
      </c>
      <c r="B39" s="162" t="s">
        <v>64</v>
      </c>
      <c r="C39" s="162"/>
      <c r="D39" s="42"/>
      <c r="E39" s="42"/>
      <c r="F39" s="42"/>
      <c r="G39" s="42"/>
      <c r="H39" s="408">
        <v>100</v>
      </c>
      <c r="I39" s="101"/>
      <c r="J39" s="171"/>
      <c r="K39" s="57"/>
      <c r="L39" s="1">
        <f t="shared" si="1"/>
      </c>
      <c r="M39" s="2"/>
      <c r="N39" s="7">
        <f t="shared" si="2"/>
      </c>
      <c r="O39" s="2"/>
      <c r="P39" s="2"/>
      <c r="Q39" s="168"/>
      <c r="R39" s="399">
        <f>IF(OR($H$28="",$H$28=0,$H$39="",$H$39=0),"",$H$39/$H$28)</f>
        <v>0.0018067826621135743</v>
      </c>
      <c r="S39" s="11"/>
      <c r="T39" s="9">
        <f t="shared" si="3"/>
        <v>0.007895152376440865</v>
      </c>
      <c r="U39" s="42"/>
      <c r="V39" s="682"/>
      <c r="W39" s="682"/>
      <c r="X39" s="682"/>
      <c r="Y39" s="683"/>
    </row>
    <row r="40" spans="1:25" s="150" customFormat="1" ht="12.75">
      <c r="A40" s="151">
        <v>16</v>
      </c>
      <c r="B40" s="42" t="s">
        <v>28</v>
      </c>
      <c r="C40" s="42"/>
      <c r="D40" s="42"/>
      <c r="E40" s="42"/>
      <c r="F40" s="42"/>
      <c r="G40" s="42"/>
      <c r="H40" s="407">
        <v>855</v>
      </c>
      <c r="I40" s="101"/>
      <c r="J40" s="171"/>
      <c r="K40" s="57"/>
      <c r="L40" s="1">
        <f t="shared" si="1"/>
      </c>
      <c r="M40" s="2"/>
      <c r="N40" s="7">
        <f t="shared" si="2"/>
      </c>
      <c r="O40" s="2"/>
      <c r="P40" s="2"/>
      <c r="Q40" s="168"/>
      <c r="R40" s="399">
        <f>IF(OR($H$28="",$H$28=0,$H$40="",$H$40=0),"",$H$40/$H$28)</f>
        <v>0.015447991761071062</v>
      </c>
      <c r="S40" s="11"/>
      <c r="T40" s="9">
        <f t="shared" si="3"/>
        <v>0.0675035528185694</v>
      </c>
      <c r="U40" s="42"/>
      <c r="V40" s="682"/>
      <c r="W40" s="682"/>
      <c r="X40" s="682"/>
      <c r="Y40" s="683"/>
    </row>
    <row r="41" spans="1:25" s="150" customFormat="1" ht="12.75">
      <c r="A41" s="151">
        <v>17</v>
      </c>
      <c r="B41" s="42" t="s">
        <v>29</v>
      </c>
      <c r="C41" s="42"/>
      <c r="D41" s="42"/>
      <c r="E41" s="42"/>
      <c r="F41" s="42"/>
      <c r="G41" s="42"/>
      <c r="H41" s="408"/>
      <c r="I41" s="101"/>
      <c r="J41" s="171"/>
      <c r="K41" s="57"/>
      <c r="L41" s="1">
        <f t="shared" si="1"/>
      </c>
      <c r="M41" s="2"/>
      <c r="N41" s="7">
        <f t="shared" si="2"/>
      </c>
      <c r="O41" s="2"/>
      <c r="P41" s="2"/>
      <c r="Q41" s="168"/>
      <c r="R41" s="399">
        <f>IF(OR($H$28="",$H$28=0,$H$41="",$H$41=0),"",$H$41/$H$28)</f>
      </c>
      <c r="S41" s="11"/>
      <c r="T41" s="9">
        <f t="shared" si="3"/>
      </c>
      <c r="U41" s="42"/>
      <c r="V41" s="682"/>
      <c r="W41" s="682"/>
      <c r="X41" s="682"/>
      <c r="Y41" s="683"/>
    </row>
    <row r="42" spans="1:25" s="150" customFormat="1" ht="12.75">
      <c r="A42" s="151">
        <v>18</v>
      </c>
      <c r="B42" s="42" t="s">
        <v>30</v>
      </c>
      <c r="C42" s="42"/>
      <c r="D42" s="42"/>
      <c r="E42" s="42"/>
      <c r="F42" s="42"/>
      <c r="G42" s="42"/>
      <c r="H42" s="407"/>
      <c r="I42" s="101"/>
      <c r="J42" s="171"/>
      <c r="K42" s="57"/>
      <c r="L42" s="1">
        <f t="shared" si="1"/>
      </c>
      <c r="M42" s="2"/>
      <c r="N42" s="7">
        <f t="shared" si="2"/>
      </c>
      <c r="O42" s="2"/>
      <c r="P42" s="2"/>
      <c r="Q42" s="168"/>
      <c r="R42" s="399">
        <f>IF(OR($H$28="",$H$28=0,$H$42="",$H$42=0),"",$H$42/$H$28)</f>
      </c>
      <c r="S42" s="11"/>
      <c r="T42" s="9">
        <f t="shared" si="3"/>
      </c>
      <c r="U42" s="42"/>
      <c r="V42" s="682"/>
      <c r="W42" s="682"/>
      <c r="X42" s="682"/>
      <c r="Y42" s="683"/>
    </row>
    <row r="43" spans="1:25" s="150" customFormat="1" ht="12.75">
      <c r="A43" s="151">
        <v>19</v>
      </c>
      <c r="B43" s="42" t="s">
        <v>31</v>
      </c>
      <c r="C43" s="42"/>
      <c r="D43" s="42"/>
      <c r="E43" s="42"/>
      <c r="F43" s="42"/>
      <c r="G43" s="42"/>
      <c r="H43" s="407"/>
      <c r="I43" s="101"/>
      <c r="J43" s="171"/>
      <c r="K43" s="57"/>
      <c r="L43" s="1">
        <f t="shared" si="1"/>
      </c>
      <c r="M43" s="2"/>
      <c r="N43" s="7">
        <f t="shared" si="2"/>
      </c>
      <c r="O43" s="2"/>
      <c r="P43" s="2"/>
      <c r="Q43" s="168"/>
      <c r="R43" s="399">
        <f>IF(OR($H$28="",$H$28=0,$H$43="",$H$43=0),"",$H$43/$H$28)</f>
      </c>
      <c r="S43" s="11"/>
      <c r="T43" s="9">
        <f t="shared" si="3"/>
      </c>
      <c r="U43" s="42"/>
      <c r="V43" s="682"/>
      <c r="W43" s="682"/>
      <c r="X43" s="682"/>
      <c r="Y43" s="683"/>
    </row>
    <row r="44" spans="1:25" s="150" customFormat="1" ht="12.75">
      <c r="A44" s="151">
        <v>20</v>
      </c>
      <c r="B44" s="42" t="s">
        <v>32</v>
      </c>
      <c r="C44" s="42"/>
      <c r="D44" s="42"/>
      <c r="E44" s="42"/>
      <c r="F44" s="42"/>
      <c r="G44" s="42"/>
      <c r="H44" s="407"/>
      <c r="I44" s="101"/>
      <c r="J44" s="171"/>
      <c r="K44" s="57"/>
      <c r="L44" s="1">
        <f t="shared" si="1"/>
      </c>
      <c r="M44" s="2"/>
      <c r="N44" s="7">
        <f t="shared" si="2"/>
      </c>
      <c r="O44" s="2"/>
      <c r="P44" s="2"/>
      <c r="Q44" s="168"/>
      <c r="R44" s="399">
        <f>IF(OR($H$28="",$H$28=0,$H$44="",$H$44=0),"",$H$44/$H$28)</f>
      </c>
      <c r="S44" s="11"/>
      <c r="T44" s="9">
        <f t="shared" si="3"/>
      </c>
      <c r="U44" s="42"/>
      <c r="V44" s="682"/>
      <c r="W44" s="682"/>
      <c r="X44" s="682"/>
      <c r="Y44" s="683"/>
    </row>
    <row r="45" spans="1:25" s="150" customFormat="1" ht="12.75">
      <c r="A45" s="151">
        <v>21</v>
      </c>
      <c r="B45" s="162" t="s">
        <v>33</v>
      </c>
      <c r="C45" s="162"/>
      <c r="D45" s="42"/>
      <c r="E45" s="42"/>
      <c r="F45" s="42"/>
      <c r="G45" s="42"/>
      <c r="H45" s="407">
        <v>1575</v>
      </c>
      <c r="I45" s="101"/>
      <c r="J45" s="171"/>
      <c r="K45" s="57"/>
      <c r="L45" s="1">
        <f t="shared" si="1"/>
      </c>
      <c r="M45" s="2"/>
      <c r="N45" s="7">
        <f t="shared" si="2"/>
      </c>
      <c r="O45" s="2"/>
      <c r="P45" s="2"/>
      <c r="Q45" s="168"/>
      <c r="R45" s="399">
        <f>IF(OR($H$28="",$H$28=0,$H$45="",$H$45=0),"",$H$45/$H$28)</f>
        <v>0.028456826928288798</v>
      </c>
      <c r="S45" s="11"/>
      <c r="T45" s="9">
        <f t="shared" si="3"/>
        <v>0.12434864992894362</v>
      </c>
      <c r="U45" s="42"/>
      <c r="V45" s="682"/>
      <c r="W45" s="682"/>
      <c r="X45" s="682"/>
      <c r="Y45" s="683"/>
    </row>
    <row r="46" spans="1:25" s="150" customFormat="1" ht="12.75">
      <c r="A46" s="151">
        <v>22</v>
      </c>
      <c r="B46" s="162" t="s">
        <v>34</v>
      </c>
      <c r="C46" s="162"/>
      <c r="D46" s="42"/>
      <c r="E46" s="42"/>
      <c r="F46" s="42"/>
      <c r="G46" s="42"/>
      <c r="H46" s="407"/>
      <c r="I46" s="101"/>
      <c r="J46" s="171"/>
      <c r="K46" s="57"/>
      <c r="L46" s="1">
        <f t="shared" si="1"/>
      </c>
      <c r="M46" s="2"/>
      <c r="N46" s="7">
        <f t="shared" si="2"/>
      </c>
      <c r="O46" s="2"/>
      <c r="P46" s="2"/>
      <c r="Q46" s="168"/>
      <c r="R46" s="399">
        <f>IF(OR($H$28="",$H$28=0,$H$46="",$H$46=0),"",$H$46/$H$28)</f>
      </c>
      <c r="S46" s="11"/>
      <c r="T46" s="9">
        <f t="shared" si="3"/>
      </c>
      <c r="U46" s="42"/>
      <c r="V46" s="682"/>
      <c r="W46" s="682"/>
      <c r="X46" s="682"/>
      <c r="Y46" s="683"/>
    </row>
    <row r="47" spans="1:25" s="150" customFormat="1" ht="12.75">
      <c r="A47" s="151">
        <v>23</v>
      </c>
      <c r="B47" s="162" t="s">
        <v>35</v>
      </c>
      <c r="C47" s="162"/>
      <c r="D47" s="42"/>
      <c r="E47" s="42"/>
      <c r="F47" s="42"/>
      <c r="G47" s="42"/>
      <c r="H47" s="407"/>
      <c r="I47" s="101"/>
      <c r="J47" s="171"/>
      <c r="K47" s="57"/>
      <c r="L47" s="1">
        <f t="shared" si="1"/>
      </c>
      <c r="M47" s="2"/>
      <c r="N47" s="7">
        <f t="shared" si="2"/>
      </c>
      <c r="O47" s="2"/>
      <c r="P47" s="2"/>
      <c r="Q47" s="168"/>
      <c r="R47" s="399">
        <f>IF(OR($H$28="",$H$28=0,$H$47="",$H$47=0),"",$H$47/$H$28)</f>
      </c>
      <c r="S47" s="11"/>
      <c r="T47" s="9">
        <f t="shared" si="3"/>
      </c>
      <c r="U47" s="42"/>
      <c r="V47" s="682"/>
      <c r="W47" s="682"/>
      <c r="X47" s="682"/>
      <c r="Y47" s="683"/>
    </row>
    <row r="48" spans="1:25" s="150" customFormat="1" ht="12.75">
      <c r="A48" s="151">
        <v>24</v>
      </c>
      <c r="B48" s="162" t="s">
        <v>36</v>
      </c>
      <c r="C48" s="162"/>
      <c r="D48" s="42"/>
      <c r="E48" s="42"/>
      <c r="F48" s="42"/>
      <c r="G48" s="42"/>
      <c r="H48" s="407"/>
      <c r="I48" s="101"/>
      <c r="J48" s="171"/>
      <c r="K48" s="57"/>
      <c r="L48" s="1">
        <f t="shared" si="1"/>
      </c>
      <c r="M48" s="2"/>
      <c r="N48" s="7">
        <f t="shared" si="2"/>
      </c>
      <c r="O48" s="2"/>
      <c r="P48" s="2"/>
      <c r="Q48" s="168"/>
      <c r="R48" s="399">
        <f>IF(OR($H$28="",$H$28=0,$H$48="",$H$48=0),"",$H$48/$H$28)</f>
      </c>
      <c r="S48" s="11"/>
      <c r="T48" s="9">
        <f t="shared" si="3"/>
      </c>
      <c r="U48" s="42"/>
      <c r="V48" s="682"/>
      <c r="W48" s="682"/>
      <c r="X48" s="682"/>
      <c r="Y48" s="683"/>
    </row>
    <row r="49" spans="1:25" s="150" customFormat="1" ht="12.75">
      <c r="A49" s="151">
        <v>25</v>
      </c>
      <c r="B49" s="42" t="s">
        <v>56</v>
      </c>
      <c r="C49" s="42"/>
      <c r="D49" s="42"/>
      <c r="E49" s="42"/>
      <c r="F49" s="42"/>
      <c r="G49" s="42"/>
      <c r="H49" s="407"/>
      <c r="I49" s="101"/>
      <c r="J49" s="171"/>
      <c r="K49" s="57"/>
      <c r="L49" s="1">
        <f t="shared" si="1"/>
      </c>
      <c r="M49" s="2"/>
      <c r="N49" s="7">
        <f t="shared" si="2"/>
      </c>
      <c r="O49" s="2"/>
      <c r="P49" s="2"/>
      <c r="Q49" s="168"/>
      <c r="R49" s="399">
        <f>IF(OR($H$28="",$H$28=0,$H$49="",$H$49=0),"",$H$49/$H$28)</f>
      </c>
      <c r="S49" s="11"/>
      <c r="T49" s="9">
        <f t="shared" si="3"/>
      </c>
      <c r="U49" s="41"/>
      <c r="V49" s="687" t="s">
        <v>198</v>
      </c>
      <c r="W49" s="687"/>
      <c r="X49" s="687"/>
      <c r="Y49" s="688"/>
    </row>
    <row r="50" spans="1:25" s="150" customFormat="1" ht="12.75">
      <c r="A50" s="151">
        <v>26</v>
      </c>
      <c r="B50" s="42" t="s">
        <v>37</v>
      </c>
      <c r="C50" s="42"/>
      <c r="D50" s="42"/>
      <c r="E50" s="42"/>
      <c r="F50" s="42"/>
      <c r="G50" s="42"/>
      <c r="H50" s="407"/>
      <c r="I50" s="101"/>
      <c r="J50" s="171"/>
      <c r="K50" s="57"/>
      <c r="L50" s="1">
        <f t="shared" si="1"/>
      </c>
      <c r="M50" s="2"/>
      <c r="N50" s="7">
        <f t="shared" si="2"/>
      </c>
      <c r="O50" s="2"/>
      <c r="P50" s="2"/>
      <c r="Q50" s="168"/>
      <c r="R50" s="399">
        <f>IF(OR($H$28="",$H$28=0,$H$50="",$H$50=0),"",$H$50/$H$28)</f>
      </c>
      <c r="S50" s="11"/>
      <c r="T50" s="9">
        <f t="shared" si="3"/>
      </c>
      <c r="U50" s="42"/>
      <c r="V50" s="687" t="s">
        <v>198</v>
      </c>
      <c r="W50" s="687"/>
      <c r="X50" s="687"/>
      <c r="Y50" s="688"/>
    </row>
    <row r="51" spans="1:25" s="150" customFormat="1" ht="12.75">
      <c r="A51" s="151">
        <v>27</v>
      </c>
      <c r="B51" s="162" t="s">
        <v>38</v>
      </c>
      <c r="C51" s="162"/>
      <c r="D51" s="42"/>
      <c r="E51" s="42"/>
      <c r="F51" s="42"/>
      <c r="G51" s="42"/>
      <c r="H51" s="407"/>
      <c r="I51" s="101"/>
      <c r="J51" s="171"/>
      <c r="K51" s="57"/>
      <c r="L51" s="1">
        <f t="shared" si="1"/>
      </c>
      <c r="M51" s="2"/>
      <c r="N51" s="7">
        <f t="shared" si="2"/>
      </c>
      <c r="O51" s="2"/>
      <c r="P51" s="2"/>
      <c r="Q51" s="168"/>
      <c r="R51" s="399">
        <f>IF(OR($H$28="",$H$28=0,$H$51="",$H$51=0),"",$H$51/$H$28)</f>
      </c>
      <c r="S51" s="11"/>
      <c r="T51" s="9">
        <f t="shared" si="3"/>
      </c>
      <c r="U51" s="42"/>
      <c r="V51" s="725"/>
      <c r="W51" s="725"/>
      <c r="X51" s="725"/>
      <c r="Y51" s="726"/>
    </row>
    <row r="52" spans="1:25" s="150" customFormat="1" ht="12.75">
      <c r="A52" s="151">
        <v>28</v>
      </c>
      <c r="B52" s="42" t="s">
        <v>39</v>
      </c>
      <c r="C52" s="42"/>
      <c r="D52" s="42"/>
      <c r="E52" s="42"/>
      <c r="F52" s="42"/>
      <c r="G52" s="42"/>
      <c r="H52" s="407"/>
      <c r="I52" s="101"/>
      <c r="J52" s="171"/>
      <c r="K52" s="57"/>
      <c r="L52" s="1">
        <f t="shared" si="1"/>
      </c>
      <c r="M52" s="2"/>
      <c r="N52" s="7">
        <f t="shared" si="2"/>
      </c>
      <c r="O52" s="2"/>
      <c r="P52" s="2"/>
      <c r="Q52" s="168"/>
      <c r="R52" s="399">
        <f>IF(OR($H$28="",$H$28=0,$H$52="",$H$52=0),"",$H$52/$H$28)</f>
      </c>
      <c r="S52" s="11"/>
      <c r="T52" s="9">
        <f t="shared" si="3"/>
      </c>
      <c r="U52" s="42"/>
      <c r="V52" s="687" t="s">
        <v>198</v>
      </c>
      <c r="W52" s="687"/>
      <c r="X52" s="687"/>
      <c r="Y52" s="688"/>
    </row>
    <row r="53" spans="1:25" s="150" customFormat="1" ht="12.75">
      <c r="A53" s="151">
        <v>29</v>
      </c>
      <c r="B53" s="162" t="s">
        <v>57</v>
      </c>
      <c r="C53" s="162"/>
      <c r="D53" s="667" t="s">
        <v>341</v>
      </c>
      <c r="E53" s="667"/>
      <c r="F53" s="667"/>
      <c r="G53" s="42"/>
      <c r="H53" s="407">
        <v>2208</v>
      </c>
      <c r="I53" s="101"/>
      <c r="J53" s="171"/>
      <c r="K53" s="57"/>
      <c r="L53" s="1">
        <f>IF($F$10=0,"",IF(H53="","",H53/$F$10))</f>
      </c>
      <c r="M53" s="2"/>
      <c r="N53" s="7">
        <f>IF($H$10=0,"",IF(H53="","",H53/$H$10))</f>
      </c>
      <c r="O53" s="2"/>
      <c r="P53" s="2"/>
      <c r="Q53" s="168"/>
      <c r="R53" s="399">
        <f>IF(OR($H$28="",$H$28=0,$H$53="",$H$53=0),"",$H$53/$H$28)</f>
        <v>0.039893761179467725</v>
      </c>
      <c r="S53" s="11"/>
      <c r="T53" s="9">
        <f t="shared" si="3"/>
        <v>0.1743249644718143</v>
      </c>
      <c r="U53" s="42"/>
      <c r="V53" s="668"/>
      <c r="W53" s="668"/>
      <c r="X53" s="668"/>
      <c r="Y53" s="669"/>
    </row>
    <row r="54" spans="1:25" s="150" customFormat="1" ht="12.75">
      <c r="A54" s="151">
        <v>30</v>
      </c>
      <c r="B54" s="162" t="s">
        <v>57</v>
      </c>
      <c r="C54" s="162"/>
      <c r="D54" s="667" t="s">
        <v>342</v>
      </c>
      <c r="E54" s="667"/>
      <c r="F54" s="667"/>
      <c r="G54" s="42"/>
      <c r="H54" s="407">
        <v>168</v>
      </c>
      <c r="I54" s="101"/>
      <c r="J54" s="171"/>
      <c r="K54" s="57"/>
      <c r="L54" s="1">
        <f>IF($F$10=0,"",IF(H54="","",H54/$F$10))</f>
      </c>
      <c r="M54" s="2"/>
      <c r="N54" s="7">
        <f>IF($H$10=0,"",IF(H54="","",H54/$H$10))</f>
      </c>
      <c r="O54" s="2"/>
      <c r="P54" s="2"/>
      <c r="Q54" s="168"/>
      <c r="R54" s="399">
        <f>IF(OR($H$28="",$H$28=0,$H$54="",$H$54=0),"",$H$54/$H$28)</f>
        <v>0.0030353948723508047</v>
      </c>
      <c r="S54" s="11"/>
      <c r="T54" s="9">
        <f t="shared" si="3"/>
        <v>0.013263855992420654</v>
      </c>
      <c r="U54" s="42"/>
      <c r="V54" s="670" t="s">
        <v>67</v>
      </c>
      <c r="W54" s="671"/>
      <c r="X54" s="671"/>
      <c r="Y54" s="672"/>
    </row>
    <row r="55" spans="1:25" s="150" customFormat="1" ht="12.75">
      <c r="A55" s="151">
        <v>31</v>
      </c>
      <c r="B55" s="162" t="s">
        <v>57</v>
      </c>
      <c r="C55" s="162"/>
      <c r="D55" s="667" t="s">
        <v>343</v>
      </c>
      <c r="E55" s="667"/>
      <c r="F55" s="667"/>
      <c r="G55" s="42"/>
      <c r="H55" s="407">
        <v>105</v>
      </c>
      <c r="I55" s="101"/>
      <c r="J55" s="171"/>
      <c r="K55" s="57"/>
      <c r="L55" s="1">
        <f>IF($F$10=0,"",IF(H55="","",H55/$F$10))</f>
      </c>
      <c r="M55" s="2"/>
      <c r="N55" s="7">
        <f>IF($H$10=0,"",IF(H55="","",H55/$H$10))</f>
      </c>
      <c r="O55" s="2"/>
      <c r="P55" s="2"/>
      <c r="Q55" s="168"/>
      <c r="R55" s="399">
        <f>IF(OR($H$28="",$H$28=0,$H$55="",$H$55=0),"",$H$55/$H$28)</f>
        <v>0.0018971217952192532</v>
      </c>
      <c r="S55" s="11"/>
      <c r="T55" s="9">
        <f t="shared" si="3"/>
        <v>0.008289909995262908</v>
      </c>
      <c r="U55" s="42"/>
      <c r="V55" s="676" t="s">
        <v>130</v>
      </c>
      <c r="W55" s="677"/>
      <c r="X55" s="677"/>
      <c r="Y55" s="678"/>
    </row>
    <row r="56" spans="1:25" s="150" customFormat="1" ht="13.5" thickBot="1">
      <c r="A56" s="151">
        <v>32</v>
      </c>
      <c r="B56" s="162" t="s">
        <v>57</v>
      </c>
      <c r="C56" s="162"/>
      <c r="D56" s="667" t="s">
        <v>340</v>
      </c>
      <c r="E56" s="667"/>
      <c r="F56" s="667"/>
      <c r="G56" s="42"/>
      <c r="H56" s="407"/>
      <c r="I56" s="101"/>
      <c r="J56" s="171"/>
      <c r="K56" s="57"/>
      <c r="L56" s="1">
        <f>IF($F$10=0,"",IF(H56="","",H56/$F$10))</f>
      </c>
      <c r="M56" s="2"/>
      <c r="N56" s="7">
        <f>IF($H$10=0,"",IF(H56="","",H56/$H$10))</f>
      </c>
      <c r="O56" s="2"/>
      <c r="P56" s="2"/>
      <c r="Q56" s="168"/>
      <c r="R56" s="399">
        <f>IF(OR($H$28="",$H$28=0,$H$56="",$H$56=0),"",$H$56/$H$28)</f>
      </c>
      <c r="S56" s="11"/>
      <c r="T56" s="9">
        <f t="shared" si="3"/>
      </c>
      <c r="U56" s="42"/>
      <c r="V56" s="673"/>
      <c r="W56" s="674"/>
      <c r="X56" s="674"/>
      <c r="Y56" s="675"/>
    </row>
    <row r="57" spans="1:25" s="150" customFormat="1" ht="12.75">
      <c r="A57" s="151">
        <v>33</v>
      </c>
      <c r="B57" s="162" t="s">
        <v>57</v>
      </c>
      <c r="C57" s="162"/>
      <c r="D57" s="667"/>
      <c r="E57" s="667"/>
      <c r="F57" s="667"/>
      <c r="G57" s="42"/>
      <c r="H57" s="407"/>
      <c r="I57" s="101"/>
      <c r="J57" s="171"/>
      <c r="K57" s="57"/>
      <c r="L57" s="1">
        <f>IF($F$10=0,"",IF(H57="","",H57/$F$10))</f>
      </c>
      <c r="M57" s="2"/>
      <c r="N57" s="7">
        <f>IF($H$10=0,"",IF(H57="","",H57/$H$10))</f>
      </c>
      <c r="O57" s="2"/>
      <c r="P57" s="2"/>
      <c r="Q57" s="168"/>
      <c r="R57" s="399">
        <f>IF(OR($H$28="",$H$28=0,$H$57="",$H$57=0),"",$H$57/$H$28)</f>
      </c>
      <c r="S57" s="11"/>
      <c r="T57" s="9">
        <f t="shared" si="3"/>
      </c>
      <c r="U57" s="42"/>
      <c r="V57" s="679" t="s">
        <v>126</v>
      </c>
      <c r="W57" s="680"/>
      <c r="X57" s="680"/>
      <c r="Y57" s="681"/>
    </row>
    <row r="58" spans="1:25" s="150" customFormat="1" ht="13.5" thickBot="1">
      <c r="A58" s="151">
        <v>34</v>
      </c>
      <c r="B58" s="162" t="s">
        <v>57</v>
      </c>
      <c r="C58" s="162"/>
      <c r="D58" s="667"/>
      <c r="E58" s="667"/>
      <c r="F58" s="667"/>
      <c r="G58" s="42"/>
      <c r="H58" s="407"/>
      <c r="I58" s="101"/>
      <c r="J58" s="171"/>
      <c r="K58" s="57"/>
      <c r="L58" s="1">
        <f t="shared" si="1"/>
      </c>
      <c r="M58" s="2"/>
      <c r="N58" s="7">
        <f t="shared" si="2"/>
      </c>
      <c r="O58" s="2"/>
      <c r="P58" s="2"/>
      <c r="Q58" s="168"/>
      <c r="R58" s="399">
        <f>IF(OR($H$28="",$H$28=0,$H$58="",$H$58=0),"",$H$58/$H$28)</f>
      </c>
      <c r="S58" s="11"/>
      <c r="T58" s="9">
        <f t="shared" si="3"/>
      </c>
      <c r="U58" s="42"/>
      <c r="V58" s="732">
        <f>IF(OR($H$61="",$V$56=""),"",$H$61/$V$56)</f>
      </c>
      <c r="W58" s="733"/>
      <c r="X58" s="733"/>
      <c r="Y58" s="734"/>
    </row>
    <row r="59" spans="1:25" s="150" customFormat="1" ht="13.5" thickBot="1">
      <c r="A59" s="157">
        <v>35</v>
      </c>
      <c r="B59" s="149" t="s">
        <v>78</v>
      </c>
      <c r="C59" s="149"/>
      <c r="D59" s="42"/>
      <c r="E59" s="42"/>
      <c r="F59" s="42"/>
      <c r="G59" s="42"/>
      <c r="H59" s="5">
        <f>IF(SUM(H31:H58)=0,"",SUM(H31:H58))</f>
        <v>12666</v>
      </c>
      <c r="I59" s="97"/>
      <c r="J59" s="42"/>
      <c r="K59" s="8"/>
      <c r="L59" s="6">
        <f t="shared" si="1"/>
      </c>
      <c r="M59" s="2"/>
      <c r="N59" s="6">
        <f t="shared" si="2"/>
      </c>
      <c r="O59" s="2"/>
      <c r="P59" s="2"/>
      <c r="Q59" s="100"/>
      <c r="R59" s="12">
        <f>IF(OR($H$28="",$H$23="",H59=""),"",H59/$H$28)</f>
        <v>0.22884709198330533</v>
      </c>
      <c r="S59" s="8"/>
      <c r="T59" s="12">
        <f>IF(OR($H$23=0,H59=""),"",H59/$H$59)</f>
        <v>1</v>
      </c>
      <c r="U59" s="42"/>
      <c r="V59" s="698" t="s">
        <v>138</v>
      </c>
      <c r="W59" s="699"/>
      <c r="X59" s="699"/>
      <c r="Y59" s="700"/>
    </row>
    <row r="60" spans="1:25" s="150" customFormat="1" ht="13.5" thickBot="1">
      <c r="A60" s="151"/>
      <c r="B60" s="149"/>
      <c r="C60" s="149"/>
      <c r="D60" s="42"/>
      <c r="E60" s="42"/>
      <c r="F60" s="42"/>
      <c r="G60" s="42"/>
      <c r="H60" s="159"/>
      <c r="I60" s="160"/>
      <c r="J60" s="42"/>
      <c r="K60" s="8"/>
      <c r="L60" s="161"/>
      <c r="M60" s="161"/>
      <c r="N60" s="161"/>
      <c r="O60" s="161"/>
      <c r="P60" s="161"/>
      <c r="Q60" s="42"/>
      <c r="R60" s="500"/>
      <c r="S60" s="42"/>
      <c r="T60" s="500"/>
      <c r="U60" s="42"/>
      <c r="V60" s="701">
        <f>IF($V$58="","",IF($T$6="",$V$58,$V$58-$T$6))</f>
      </c>
      <c r="W60" s="702"/>
      <c r="X60" s="702"/>
      <c r="Y60" s="703"/>
    </row>
    <row r="61" spans="1:25" s="150" customFormat="1" ht="13.5" thickBot="1">
      <c r="A61" s="157">
        <v>36</v>
      </c>
      <c r="B61" s="149" t="s">
        <v>79</v>
      </c>
      <c r="C61" s="149"/>
      <c r="D61" s="42"/>
      <c r="E61" s="42"/>
      <c r="F61" s="42"/>
      <c r="G61" s="42"/>
      <c r="H61" s="13">
        <f>IF(OR($H$23="",$H$28=""),"",IF($H$59="","",H28-$H$59))</f>
        <v>42681</v>
      </c>
      <c r="I61" s="97"/>
      <c r="J61" s="42"/>
      <c r="K61" s="42"/>
      <c r="L61" s="14">
        <f>IF($F$10=0,"",IF(H61="","",H61/$F$10))</f>
      </c>
      <c r="M61" s="2"/>
      <c r="N61" s="14">
        <f>IF($H$10=0,"",IF(H61="","",H61/$H$10))</f>
      </c>
      <c r="O61" s="2"/>
      <c r="P61" s="2"/>
      <c r="Q61" s="42"/>
      <c r="R61" s="500" t="s">
        <v>274</v>
      </c>
      <c r="S61" s="42"/>
      <c r="T61" s="500" t="s">
        <v>275</v>
      </c>
      <c r="U61" s="42"/>
      <c r="V61" s="679" t="s">
        <v>127</v>
      </c>
      <c r="W61" s="680"/>
      <c r="X61" s="680"/>
      <c r="Y61" s="681"/>
    </row>
    <row r="62" spans="1:25" s="150" customFormat="1" ht="13.5" thickBot="1">
      <c r="A62" s="151">
        <v>37</v>
      </c>
      <c r="B62" s="42" t="s">
        <v>60</v>
      </c>
      <c r="C62" s="42"/>
      <c r="D62" s="42"/>
      <c r="E62" s="42"/>
      <c r="F62" s="42"/>
      <c r="G62" s="42"/>
      <c r="H62" s="15">
        <f>IF(N13="","",(N13*R13)+IF(N14="",0,(N14*R14))+IF(N15="",0,(N15*R15)))</f>
        <v>54596.617878717196</v>
      </c>
      <c r="I62" s="97"/>
      <c r="J62" s="42"/>
      <c r="K62" s="42"/>
      <c r="L62" s="7">
        <f>IF($F$10=0,"",IF(H62="","",H62/$F$10))</f>
      </c>
      <c r="M62" s="161"/>
      <c r="N62" s="7">
        <f>IF($H$10=0,"",IF(H62="","",H62/$H$10))</f>
      </c>
      <c r="O62" s="2"/>
      <c r="P62" s="2"/>
      <c r="Q62" s="42"/>
      <c r="R62" s="16">
        <f>IF(OR($H$61="",$N$13=""),"",$H$61/($N$13*$R$13))</f>
        <v>1.0045603599611275</v>
      </c>
      <c r="S62" s="42"/>
      <c r="T62" s="17">
        <f>IF(OR($T$5="",$H$61=""),"",$H$61/$T$5)</f>
        <v>0.0682896</v>
      </c>
      <c r="U62" s="42"/>
      <c r="V62" s="727"/>
      <c r="W62" s="728"/>
      <c r="X62" s="728"/>
      <c r="Y62" s="729"/>
    </row>
    <row r="63" spans="1:25" s="150" customFormat="1" ht="12.75">
      <c r="A63" s="151">
        <v>38</v>
      </c>
      <c r="B63" s="42" t="s">
        <v>61</v>
      </c>
      <c r="C63" s="42"/>
      <c r="D63" s="42"/>
      <c r="E63" s="42"/>
      <c r="F63" s="42"/>
      <c r="G63" s="42"/>
      <c r="H63" s="407"/>
      <c r="I63" s="156"/>
      <c r="J63" s="42"/>
      <c r="K63" s="42"/>
      <c r="L63" s="1">
        <f>IF($F$10=0,"",IF(H63="","",H63/$F$10))</f>
      </c>
      <c r="M63" s="161"/>
      <c r="N63" s="1">
        <f>IF($H$10=0,"",IF(H63="","",H63/$H$10))</f>
      </c>
      <c r="O63" s="2"/>
      <c r="P63" s="2"/>
      <c r="Q63" s="42"/>
      <c r="R63" s="500" t="s">
        <v>276</v>
      </c>
      <c r="S63" s="42"/>
      <c r="T63" s="500" t="s">
        <v>277</v>
      </c>
      <c r="U63" s="42"/>
      <c r="V63" s="698" t="s">
        <v>128</v>
      </c>
      <c r="W63" s="699"/>
      <c r="X63" s="699"/>
      <c r="Y63" s="700"/>
    </row>
    <row r="64" spans="1:25" s="150" customFormat="1" ht="13.5" thickBot="1">
      <c r="A64" s="151">
        <v>39</v>
      </c>
      <c r="B64" s="42" t="s">
        <v>62</v>
      </c>
      <c r="C64" s="42"/>
      <c r="D64" s="42"/>
      <c r="E64" s="42"/>
      <c r="F64" s="42"/>
      <c r="G64" s="42"/>
      <c r="H64" s="407"/>
      <c r="I64" s="156"/>
      <c r="J64" s="42"/>
      <c r="K64" s="42"/>
      <c r="L64" s="1">
        <f>IF($F$10=0,"",IF(H64="","",H64/$F$10))</f>
      </c>
      <c r="M64" s="161"/>
      <c r="N64" s="1">
        <f>IF($H$10=0,"",IF(H64="","",H64/$H$10))</f>
      </c>
      <c r="O64" s="2"/>
      <c r="P64" s="2"/>
      <c r="Q64" s="42"/>
      <c r="R64" s="16">
        <f>IF(OR($H$61="",$N$13=""),"",IF($N$15="",IF($N$14="",$R$62,$H$61/(($N$13*$R$13)+($N$14*$R$14))),$H$61/(($N$13*$R$13)+($N$14*$R$14)+($N$15*$R$15))))</f>
        <v>0.7817517212295648</v>
      </c>
      <c r="S64" s="42"/>
      <c r="T64" s="17">
        <f>IF(OR($H$66="",$H$66=0,$H$66&lt;0,$T$9="",$T$9=0,$T$9&lt;0),"",$H$66/$T$9)</f>
      </c>
      <c r="U64" s="42"/>
      <c r="V64" s="701">
        <f>IF(OR($V$58="",$V$62=""),"",$V$58*$V$62)</f>
      </c>
      <c r="W64" s="702"/>
      <c r="X64" s="702"/>
      <c r="Y64" s="703"/>
    </row>
    <row r="65" spans="1:25" s="150" customFormat="1" ht="12.75">
      <c r="A65" s="151">
        <v>40</v>
      </c>
      <c r="B65" s="42" t="s">
        <v>63</v>
      </c>
      <c r="C65" s="42"/>
      <c r="D65" s="42"/>
      <c r="E65" s="42"/>
      <c r="F65" s="42"/>
      <c r="G65" s="42"/>
      <c r="H65" s="407"/>
      <c r="I65" s="156"/>
      <c r="J65" s="42"/>
      <c r="K65" s="42"/>
      <c r="L65" s="1">
        <f>IF($F$10=0,"",IF(H65="","",H65/$F$10))</f>
      </c>
      <c r="M65" s="161"/>
      <c r="N65" s="1">
        <f>IF($H$10=0,"",IF(H65="","",H65/$H$10))</f>
      </c>
      <c r="O65" s="2"/>
      <c r="P65" s="2"/>
      <c r="Q65" s="42"/>
      <c r="U65" s="42"/>
      <c r="V65" s="698" t="s">
        <v>129</v>
      </c>
      <c r="W65" s="699"/>
      <c r="X65" s="699"/>
      <c r="Y65" s="700"/>
    </row>
    <row r="66" spans="1:25" s="150" customFormat="1" ht="13.5" thickBot="1">
      <c r="A66" s="201">
        <v>41</v>
      </c>
      <c r="B66" s="163" t="s">
        <v>51</v>
      </c>
      <c r="C66" s="163"/>
      <c r="D66" s="43"/>
      <c r="E66" s="43"/>
      <c r="F66" s="43"/>
      <c r="G66" s="43"/>
      <c r="H66" s="5">
        <f>IF(OR($H$23=0,H61=""),"",IF(H62="",H61-H63-H64-H65,H61-H62-H63-H64-H65))</f>
        <v>-11915.617878717196</v>
      </c>
      <c r="I66" s="99"/>
      <c r="J66" s="43"/>
      <c r="K66" s="43"/>
      <c r="L66" s="6">
        <f>IF($F$10=0,"",IF($H$66="","",$H$66/$F$10))</f>
      </c>
      <c r="M66" s="164"/>
      <c r="N66" s="6">
        <f>IF($H$10=0,"",IF($H$66="","",$H$66/$H$10))</f>
      </c>
      <c r="O66" s="14"/>
      <c r="P66" s="14"/>
      <c r="Q66" s="43"/>
      <c r="R66" s="43"/>
      <c r="S66" s="43"/>
      <c r="T66" s="43"/>
      <c r="U66" s="43"/>
      <c r="V66" s="701">
        <f>IF($V$64="","",IF($T$6="",$V$64,$V$64-$T$6))</f>
      </c>
      <c r="W66" s="702"/>
      <c r="X66" s="702"/>
      <c r="Y66" s="703"/>
    </row>
    <row r="67" spans="1:25" ht="12.75" customHeight="1">
      <c r="A67" s="731" t="s">
        <v>338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</row>
    <row r="68" spans="1:25" ht="12.75" customHeight="1">
      <c r="A68" s="730" t="s">
        <v>69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</row>
    <row r="69" spans="1:25" ht="15" customHeight="1">
      <c r="A69" s="723" t="s">
        <v>70</v>
      </c>
      <c r="B69" s="723"/>
      <c r="C69" s="165"/>
      <c r="D69" s="724"/>
      <c r="E69" s="724"/>
      <c r="F69" s="724"/>
      <c r="G69" s="166"/>
      <c r="H69" s="195" t="s">
        <v>71</v>
      </c>
      <c r="I69" s="165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169"/>
      <c r="U69" s="169"/>
      <c r="V69" s="169"/>
      <c r="W69" s="169"/>
      <c r="X69" s="169"/>
      <c r="Y69" s="169"/>
    </row>
    <row r="70" spans="1:25" ht="15" customHeight="1">
      <c r="A70" s="722" t="s">
        <v>141</v>
      </c>
      <c r="B70" s="722"/>
      <c r="C70" s="167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721"/>
    </row>
    <row r="71" spans="1:25" ht="15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721"/>
    </row>
    <row r="72" spans="1:25" ht="15" customHeight="1">
      <c r="A72" s="684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15" customHeight="1">
      <c r="A73" s="684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15" customHeight="1">
      <c r="A74" s="685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</row>
    <row r="75" spans="1:25" ht="1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</row>
    <row r="76" spans="1:25" ht="15" customHeight="1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</row>
    <row r="77" s="226" customFormat="1" ht="15" customHeight="1"/>
    <row r="78" s="226" customFormat="1" ht="15" customHeight="1"/>
    <row r="79" s="226" customFormat="1" ht="15" customHeight="1"/>
    <row r="80" s="226" customFormat="1" ht="15" customHeight="1"/>
    <row r="81" s="226" customFormat="1" ht="15" customHeight="1"/>
    <row r="82" s="226" customFormat="1" ht="15" customHeight="1"/>
    <row r="83" s="226" customFormat="1" ht="9.75"/>
  </sheetData>
  <sheetProtection password="D3AD" sheet="1" objects="1" scenarios="1" selectLockedCells="1"/>
  <mergeCells count="83">
    <mergeCell ref="V51:Y51"/>
    <mergeCell ref="V34:Y34"/>
    <mergeCell ref="V62:Y62"/>
    <mergeCell ref="A68:Y68"/>
    <mergeCell ref="A67:Y67"/>
    <mergeCell ref="V63:Y63"/>
    <mergeCell ref="V64:Y64"/>
    <mergeCell ref="V65:Y65"/>
    <mergeCell ref="V66:Y66"/>
    <mergeCell ref="V58:Y58"/>
    <mergeCell ref="A71:Y71"/>
    <mergeCell ref="A70:B70"/>
    <mergeCell ref="A69:B69"/>
    <mergeCell ref="D70:Y70"/>
    <mergeCell ref="D69:F69"/>
    <mergeCell ref="J69:S69"/>
    <mergeCell ref="A1:Y1"/>
    <mergeCell ref="A4:H4"/>
    <mergeCell ref="D5:H5"/>
    <mergeCell ref="D6:H6"/>
    <mergeCell ref="I4:S4"/>
    <mergeCell ref="A2:Y2"/>
    <mergeCell ref="T4:Y4"/>
    <mergeCell ref="I10:Y10"/>
    <mergeCell ref="A3:Y3"/>
    <mergeCell ref="V5:X5"/>
    <mergeCell ref="V6:X6"/>
    <mergeCell ref="D7:H7"/>
    <mergeCell ref="D8:H8"/>
    <mergeCell ref="V9:Y9"/>
    <mergeCell ref="V8:X8"/>
    <mergeCell ref="V7:X7"/>
    <mergeCell ref="D9:H9"/>
    <mergeCell ref="V61:Y61"/>
    <mergeCell ref="V59:Y59"/>
    <mergeCell ref="V60:Y60"/>
    <mergeCell ref="D13:H13"/>
    <mergeCell ref="D14:H14"/>
    <mergeCell ref="D15:H15"/>
    <mergeCell ref="V33:Y33"/>
    <mergeCell ref="D17:H17"/>
    <mergeCell ref="D18:H18"/>
    <mergeCell ref="D19:H19"/>
    <mergeCell ref="D20:H20"/>
    <mergeCell ref="D16:H16"/>
    <mergeCell ref="T17:X17"/>
    <mergeCell ref="V49:Y49"/>
    <mergeCell ref="B22:G22"/>
    <mergeCell ref="V29:Y29"/>
    <mergeCell ref="V48:Y48"/>
    <mergeCell ref="V43:Y43"/>
    <mergeCell ref="V44:Y44"/>
    <mergeCell ref="V45:Y45"/>
    <mergeCell ref="V31:Y31"/>
    <mergeCell ref="V32:Y32"/>
    <mergeCell ref="V39:Y39"/>
    <mergeCell ref="V40:Y40"/>
    <mergeCell ref="V41:Y41"/>
    <mergeCell ref="V42:Y42"/>
    <mergeCell ref="V35:Y35"/>
    <mergeCell ref="V36:Y36"/>
    <mergeCell ref="V37:Y37"/>
    <mergeCell ref="V38:Y38"/>
    <mergeCell ref="V46:Y46"/>
    <mergeCell ref="A73:Y73"/>
    <mergeCell ref="A74:Y74"/>
    <mergeCell ref="A75:Y75"/>
    <mergeCell ref="D56:F56"/>
    <mergeCell ref="D58:F58"/>
    <mergeCell ref="V47:Y47"/>
    <mergeCell ref="V52:Y52"/>
    <mergeCell ref="V50:Y50"/>
    <mergeCell ref="A72:Y72"/>
    <mergeCell ref="A76:Y76"/>
    <mergeCell ref="D53:F53"/>
    <mergeCell ref="V53:Y53"/>
    <mergeCell ref="D54:F54"/>
    <mergeCell ref="V54:Y54"/>
    <mergeCell ref="V56:Y56"/>
    <mergeCell ref="D55:F55"/>
    <mergeCell ref="V55:Y55"/>
    <mergeCell ref="V57:Y57"/>
    <mergeCell ref="D57:F57"/>
  </mergeCells>
  <conditionalFormatting sqref="N18">
    <cfRule type="cellIs" priority="1" dxfId="1" operator="lessThan" stopIfTrue="1">
      <formula>0</formula>
    </cfRule>
  </conditionalFormatting>
  <conditionalFormatting sqref="T28">
    <cfRule type="cellIs" priority="2" dxfId="0" operator="notEqual" stopIfTrue="1">
      <formula>'Current Situation'!$F$10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scale="70"/>
  <headerFooter alignWithMargins="0">
    <oddHeader>&amp;C&amp;"Arial,Bold"CONFIDENTIAL&amp;R&amp;"Arial,Italic"&amp;A</oddHeader>
    <oddFooter>&amp;C&amp;F
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76"/>
  <sheetViews>
    <sheetView showGridLines="0" showRowColHeaders="0" zoomScale="95" zoomScaleNormal="95" workbookViewId="0" topLeftCell="A1">
      <selection activeCell="T5" sqref="T5"/>
    </sheetView>
  </sheetViews>
  <sheetFormatPr defaultColWidth="9.140625" defaultRowHeight="12.75"/>
  <cols>
    <col min="1" max="1" width="3.28125" style="102" customWidth="1"/>
    <col min="2" max="2" width="13.140625" style="102" customWidth="1"/>
    <col min="3" max="3" width="3.28125" style="102" customWidth="1"/>
    <col min="4" max="4" width="9.7109375" style="102" customWidth="1"/>
    <col min="5" max="5" width="1.421875" style="102" customWidth="1"/>
    <col min="6" max="6" width="10.421875" style="102" customWidth="1"/>
    <col min="7" max="7" width="6.28125" style="102" customWidth="1"/>
    <col min="8" max="8" width="12.8515625" style="102" customWidth="1"/>
    <col min="9" max="9" width="3.00390625" style="102" customWidth="1"/>
    <col min="10" max="10" width="4.7109375" style="102" customWidth="1"/>
    <col min="11" max="11" width="2.8515625" style="102" customWidth="1"/>
    <col min="12" max="12" width="11.28125" style="102" customWidth="1"/>
    <col min="13" max="13" width="0.85546875" style="102" customWidth="1"/>
    <col min="14" max="14" width="12.7109375" style="102" customWidth="1"/>
    <col min="15" max="16" width="0.71875" style="102" customWidth="1"/>
    <col min="17" max="17" width="2.421875" style="102" customWidth="1"/>
    <col min="18" max="18" width="9.7109375" style="102" customWidth="1"/>
    <col min="19" max="19" width="0.85546875" style="102" customWidth="1"/>
    <col min="20" max="20" width="11.7109375" style="102" customWidth="1"/>
    <col min="21" max="21" width="0.85546875" style="102" customWidth="1"/>
    <col min="22" max="22" width="10.421875" style="102" customWidth="1"/>
    <col min="23" max="23" width="0.85546875" style="102" customWidth="1"/>
    <col min="24" max="24" width="11.7109375" style="102" customWidth="1"/>
    <col min="25" max="25" width="0.85546875" style="102" customWidth="1"/>
    <col min="26" max="16384" width="9.140625" style="102" customWidth="1"/>
  </cols>
  <sheetData>
    <row r="1" spans="1:25" ht="18">
      <c r="A1" s="714" t="s">
        <v>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18">
      <c r="A2" s="714" t="s">
        <v>146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5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ht="13.5" thickBot="1">
      <c r="A4" s="715" t="s">
        <v>0</v>
      </c>
      <c r="B4" s="715"/>
      <c r="C4" s="715"/>
      <c r="D4" s="715"/>
      <c r="E4" s="715"/>
      <c r="F4" s="715"/>
      <c r="G4" s="715"/>
      <c r="H4" s="715"/>
      <c r="I4" s="715" t="s">
        <v>12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9" t="s">
        <v>200</v>
      </c>
      <c r="U4" s="720"/>
      <c r="V4" s="720"/>
      <c r="W4" s="720"/>
      <c r="X4" s="720"/>
      <c r="Y4" s="720"/>
    </row>
    <row r="5" spans="1:25" s="107" customFormat="1" ht="13.5" customHeight="1">
      <c r="A5" s="197" t="s">
        <v>114</v>
      </c>
      <c r="B5" s="103" t="s">
        <v>2</v>
      </c>
      <c r="C5" s="103"/>
      <c r="D5" s="716"/>
      <c r="E5" s="716"/>
      <c r="F5" s="716"/>
      <c r="G5" s="716"/>
      <c r="H5" s="717"/>
      <c r="I5" s="104" t="s">
        <v>83</v>
      </c>
      <c r="J5" s="105" t="s">
        <v>75</v>
      </c>
      <c r="K5" s="105"/>
      <c r="L5" s="106"/>
      <c r="M5" s="106"/>
      <c r="N5" s="106"/>
      <c r="O5" s="106"/>
      <c r="P5" s="106"/>
      <c r="Q5" s="106"/>
      <c r="R5" s="106"/>
      <c r="S5" s="106"/>
      <c r="T5" s="18">
        <v>627000</v>
      </c>
      <c r="U5" s="106"/>
      <c r="V5" s="709" t="s">
        <v>134</v>
      </c>
      <c r="W5" s="709"/>
      <c r="X5" s="709"/>
      <c r="Y5" s="39"/>
    </row>
    <row r="6" spans="1:25" s="107" customFormat="1" ht="13.5" customHeight="1">
      <c r="A6" s="113" t="s">
        <v>115</v>
      </c>
      <c r="B6" s="108" t="s">
        <v>1</v>
      </c>
      <c r="C6" s="108"/>
      <c r="D6" s="692"/>
      <c r="E6" s="692"/>
      <c r="F6" s="692"/>
      <c r="G6" s="692"/>
      <c r="H6" s="693"/>
      <c r="I6" s="109" t="s">
        <v>84</v>
      </c>
      <c r="J6" s="110"/>
      <c r="K6" s="111" t="s">
        <v>14</v>
      </c>
      <c r="L6" s="112" t="s">
        <v>73</v>
      </c>
      <c r="M6" s="112"/>
      <c r="N6" s="112"/>
      <c r="O6" s="112"/>
      <c r="P6" s="112"/>
      <c r="Q6" s="112"/>
      <c r="R6" s="110" t="s">
        <v>14</v>
      </c>
      <c r="S6" s="110"/>
      <c r="T6" s="19">
        <f>IF(L13="","",SUM(L13:L15))</f>
        <v>627000</v>
      </c>
      <c r="U6" s="112"/>
      <c r="V6" s="710">
        <f>IF(OR(T5="",F10=""),"",T5/F10)</f>
      </c>
      <c r="W6" s="710"/>
      <c r="X6" s="710"/>
      <c r="Y6" s="38"/>
    </row>
    <row r="7" spans="1:25" s="107" customFormat="1" ht="13.5" customHeight="1">
      <c r="A7" s="113" t="s">
        <v>116</v>
      </c>
      <c r="B7" s="108" t="s">
        <v>3</v>
      </c>
      <c r="C7" s="108"/>
      <c r="D7" s="692"/>
      <c r="E7" s="692"/>
      <c r="F7" s="692"/>
      <c r="G7" s="692"/>
      <c r="H7" s="693"/>
      <c r="I7" s="109" t="s">
        <v>85</v>
      </c>
      <c r="J7" s="110"/>
      <c r="K7" s="111" t="s">
        <v>13</v>
      </c>
      <c r="L7" s="112" t="s">
        <v>45</v>
      </c>
      <c r="M7" s="112" t="s">
        <v>47</v>
      </c>
      <c r="N7" s="20">
        <v>0.02</v>
      </c>
      <c r="O7" s="114" t="s">
        <v>23</v>
      </c>
      <c r="P7" s="114"/>
      <c r="Q7" s="112"/>
      <c r="R7" s="110" t="s">
        <v>13</v>
      </c>
      <c r="S7" s="110"/>
      <c r="T7" s="19">
        <f>IF(OR(N7="",T6=""),"",T6*N7)</f>
        <v>12540</v>
      </c>
      <c r="U7" s="112"/>
      <c r="V7" s="713" t="s">
        <v>135</v>
      </c>
      <c r="W7" s="713"/>
      <c r="X7" s="713"/>
      <c r="Y7" s="40"/>
    </row>
    <row r="8" spans="1:25" s="107" customFormat="1" ht="13.5" customHeight="1" thickBot="1">
      <c r="A8" s="113"/>
      <c r="B8" s="108"/>
      <c r="C8" s="108"/>
      <c r="D8" s="692"/>
      <c r="E8" s="692"/>
      <c r="F8" s="692"/>
      <c r="G8" s="692"/>
      <c r="H8" s="693"/>
      <c r="I8" s="109" t="s">
        <v>86</v>
      </c>
      <c r="J8" s="110"/>
      <c r="K8" s="111" t="s">
        <v>13</v>
      </c>
      <c r="L8" s="112" t="s">
        <v>46</v>
      </c>
      <c r="M8" s="112"/>
      <c r="N8" s="112"/>
      <c r="O8" s="112"/>
      <c r="P8" s="112"/>
      <c r="Q8" s="112"/>
      <c r="R8" s="110" t="s">
        <v>13</v>
      </c>
      <c r="S8" s="110"/>
      <c r="T8" s="21">
        <v>40000</v>
      </c>
      <c r="U8" s="112"/>
      <c r="V8" s="710">
        <f>IF(OR(T5="",H10=""),"",T5/H10)</f>
      </c>
      <c r="W8" s="710"/>
      <c r="X8" s="710"/>
      <c r="Y8" s="38"/>
    </row>
    <row r="9" spans="1:25" s="107" customFormat="1" ht="13.5" customHeight="1" thickBot="1" thickTop="1">
      <c r="A9" s="113"/>
      <c r="B9" s="108" t="s">
        <v>4</v>
      </c>
      <c r="C9" s="108"/>
      <c r="D9" s="692"/>
      <c r="E9" s="692"/>
      <c r="F9" s="692"/>
      <c r="G9" s="692"/>
      <c r="H9" s="693"/>
      <c r="I9" s="115" t="s">
        <v>87</v>
      </c>
      <c r="J9" s="116"/>
      <c r="K9" s="117" t="s">
        <v>15</v>
      </c>
      <c r="L9" s="118" t="s">
        <v>132</v>
      </c>
      <c r="M9" s="118"/>
      <c r="N9" s="118"/>
      <c r="O9" s="118"/>
      <c r="P9" s="118"/>
      <c r="Q9" s="118"/>
      <c r="R9" s="119" t="s">
        <v>15</v>
      </c>
      <c r="S9" s="119"/>
      <c r="T9" s="22">
        <f>IF(T5="","",IF(T6="",IF(N7="",T5+T8,T5+T7+T8),IF(N7="",T5-T6+T8,T5-T6+T7+T8)))</f>
        <v>52540</v>
      </c>
      <c r="U9" s="118"/>
      <c r="V9" s="711"/>
      <c r="W9" s="711"/>
      <c r="X9" s="711"/>
      <c r="Y9" s="712"/>
    </row>
    <row r="10" spans="1:25" s="107" customFormat="1" ht="13.5" customHeight="1" thickBot="1">
      <c r="A10" s="113" t="s">
        <v>117</v>
      </c>
      <c r="B10" s="108" t="s">
        <v>72</v>
      </c>
      <c r="C10" s="108"/>
      <c r="D10" s="120"/>
      <c r="E10" s="121" t="s">
        <v>74</v>
      </c>
      <c r="F10" s="72"/>
      <c r="G10" s="122" t="s">
        <v>5</v>
      </c>
      <c r="H10" s="73"/>
      <c r="I10" s="706" t="s">
        <v>16</v>
      </c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</row>
    <row r="11" spans="1:25" s="107" customFormat="1" ht="13.5" customHeight="1">
      <c r="A11" s="113" t="s">
        <v>118</v>
      </c>
      <c r="B11" s="108" t="s">
        <v>6</v>
      </c>
      <c r="C11" s="108"/>
      <c r="D11" s="23"/>
      <c r="E11" s="108"/>
      <c r="F11" s="108"/>
      <c r="G11" s="123"/>
      <c r="H11" s="124"/>
      <c r="I11" s="125"/>
      <c r="J11" s="126"/>
      <c r="K11" s="126" t="s">
        <v>108</v>
      </c>
      <c r="L11" s="127" t="s">
        <v>109</v>
      </c>
      <c r="M11" s="127"/>
      <c r="N11" s="127" t="s">
        <v>110</v>
      </c>
      <c r="O11" s="127"/>
      <c r="P11" s="127"/>
      <c r="Q11" s="127"/>
      <c r="R11" s="127" t="s">
        <v>111</v>
      </c>
      <c r="S11" s="127"/>
      <c r="T11" s="127" t="s">
        <v>112</v>
      </c>
      <c r="U11" s="127"/>
      <c r="V11" s="127" t="s">
        <v>113</v>
      </c>
      <c r="W11" s="127"/>
      <c r="X11" s="127" t="s">
        <v>131</v>
      </c>
      <c r="Y11" s="128"/>
    </row>
    <row r="12" spans="1:25" s="107" customFormat="1" ht="12.75">
      <c r="A12" s="113"/>
      <c r="B12" s="123" t="s">
        <v>48</v>
      </c>
      <c r="C12" s="123"/>
      <c r="D12" s="23"/>
      <c r="E12" s="108"/>
      <c r="F12" s="108"/>
      <c r="G12" s="123" t="s">
        <v>11</v>
      </c>
      <c r="H12" s="24"/>
      <c r="I12" s="129"/>
      <c r="J12" s="26"/>
      <c r="K12" s="130" t="s">
        <v>139</v>
      </c>
      <c r="L12" s="130" t="s">
        <v>90</v>
      </c>
      <c r="M12" s="130"/>
      <c r="N12" s="130" t="s">
        <v>91</v>
      </c>
      <c r="O12" s="130"/>
      <c r="P12" s="130"/>
      <c r="Q12" s="130"/>
      <c r="R12" s="130" t="s">
        <v>92</v>
      </c>
      <c r="S12" s="130"/>
      <c r="T12" s="130" t="s">
        <v>93</v>
      </c>
      <c r="U12" s="130"/>
      <c r="V12" s="130" t="s">
        <v>136</v>
      </c>
      <c r="W12" s="130"/>
      <c r="X12" s="130" t="s">
        <v>53</v>
      </c>
      <c r="Y12" s="131"/>
    </row>
    <row r="13" spans="1:25" s="107" customFormat="1" ht="13.5" customHeight="1">
      <c r="A13" s="113" t="s">
        <v>119</v>
      </c>
      <c r="B13" s="108" t="s">
        <v>7</v>
      </c>
      <c r="C13" s="108"/>
      <c r="D13" s="704"/>
      <c r="E13" s="704"/>
      <c r="F13" s="704"/>
      <c r="G13" s="704"/>
      <c r="H13" s="705"/>
      <c r="I13" s="132" t="s">
        <v>105</v>
      </c>
      <c r="J13" s="130" t="s">
        <v>17</v>
      </c>
      <c r="K13" s="215" t="b">
        <v>0</v>
      </c>
      <c r="L13" s="25">
        <f>T5*0.75</f>
        <v>470250</v>
      </c>
      <c r="M13" s="26"/>
      <c r="N13" s="27">
        <f>IF(K13,IF(OR(L13="",R13="",T13=""),"",L13*T13/R13),IF(OR(L13="",R13="",T13="",V13=""),"",ABS(PMT(T13/R13,R13*V13,L13))))</f>
        <v>3398.999278416921</v>
      </c>
      <c r="O13" s="27"/>
      <c r="P13" s="62"/>
      <c r="Q13" s="69"/>
      <c r="R13" s="28">
        <v>12</v>
      </c>
      <c r="S13" s="26"/>
      <c r="T13" s="29">
        <v>0.0725</v>
      </c>
      <c r="U13" s="26"/>
      <c r="V13" s="30">
        <v>25</v>
      </c>
      <c r="W13" s="26"/>
      <c r="X13" s="30">
        <v>25</v>
      </c>
      <c r="Y13" s="36"/>
    </row>
    <row r="14" spans="1:25" s="107" customFormat="1" ht="13.5" customHeight="1">
      <c r="A14" s="113"/>
      <c r="B14" s="108" t="s">
        <v>89</v>
      </c>
      <c r="C14" s="108"/>
      <c r="D14" s="692"/>
      <c r="E14" s="692"/>
      <c r="F14" s="692"/>
      <c r="G14" s="692"/>
      <c r="H14" s="693"/>
      <c r="I14" s="132" t="s">
        <v>106</v>
      </c>
      <c r="J14" s="130" t="s">
        <v>18</v>
      </c>
      <c r="K14" s="215" t="b">
        <v>1</v>
      </c>
      <c r="L14" s="25">
        <f>T5*0.25</f>
        <v>156750</v>
      </c>
      <c r="M14" s="26"/>
      <c r="N14" s="27">
        <f>IF(K14,IF(OR(L14="",R14="",T14=""),"",L14*T14/R14),IF(OR(L14="",R14="",T14="",V14=""),"",ABS(PMT(T14/R14,R14*V14,L14))))</f>
        <v>1012.34375</v>
      </c>
      <c r="O14" s="68"/>
      <c r="P14" s="62"/>
      <c r="Q14" s="70"/>
      <c r="R14" s="28">
        <v>12</v>
      </c>
      <c r="S14" s="26"/>
      <c r="T14" s="29">
        <v>0.0775</v>
      </c>
      <c r="U14" s="26"/>
      <c r="V14" s="30">
        <v>25</v>
      </c>
      <c r="W14" s="26"/>
      <c r="X14" s="30">
        <v>25</v>
      </c>
      <c r="Y14" s="36"/>
    </row>
    <row r="15" spans="1:25" s="107" customFormat="1" ht="13.5" thickBot="1">
      <c r="A15" s="113" t="s">
        <v>120</v>
      </c>
      <c r="B15" s="108" t="s">
        <v>9</v>
      </c>
      <c r="C15" s="108"/>
      <c r="D15" s="692"/>
      <c r="E15" s="692"/>
      <c r="F15" s="692"/>
      <c r="G15" s="692"/>
      <c r="H15" s="693"/>
      <c r="I15" s="133" t="s">
        <v>107</v>
      </c>
      <c r="J15" s="134" t="s">
        <v>19</v>
      </c>
      <c r="K15" s="216" t="b">
        <v>0</v>
      </c>
      <c r="L15" s="31"/>
      <c r="M15" s="32"/>
      <c r="N15" s="27">
        <f>IF(K15,IF(OR(L15="",R15="",T15=""),"",L15*T15/R15),IF(OR(L15="",R15="",T15="",V15=""),"",ABS(PMT(T15/R15,R15*V15,L15))))</f>
      </c>
      <c r="O15" s="63"/>
      <c r="P15" s="63"/>
      <c r="Q15" s="32"/>
      <c r="R15" s="33"/>
      <c r="S15" s="32"/>
      <c r="T15" s="34"/>
      <c r="U15" s="32"/>
      <c r="V15" s="35"/>
      <c r="W15" s="32"/>
      <c r="X15" s="35"/>
      <c r="Y15" s="37"/>
    </row>
    <row r="16" spans="1:25" s="107" customFormat="1" ht="13.5" customHeight="1" thickBot="1">
      <c r="A16" s="113" t="s">
        <v>121</v>
      </c>
      <c r="B16" s="108" t="s">
        <v>8</v>
      </c>
      <c r="C16" s="108"/>
      <c r="D16" s="692"/>
      <c r="E16" s="692"/>
      <c r="F16" s="692"/>
      <c r="G16" s="692"/>
      <c r="H16" s="693"/>
      <c r="I16" s="196" t="s">
        <v>100</v>
      </c>
      <c r="J16" s="135"/>
      <c r="K16" s="135"/>
      <c r="L16" s="136"/>
      <c r="M16" s="136"/>
      <c r="N16" s="136"/>
      <c r="O16" s="136"/>
      <c r="P16" s="136"/>
      <c r="Q16" s="137"/>
      <c r="R16" s="136"/>
      <c r="S16" s="136"/>
      <c r="T16" s="136"/>
      <c r="U16" s="136"/>
      <c r="V16" s="549" t="s">
        <v>142</v>
      </c>
      <c r="W16" s="136"/>
      <c r="X16" s="550"/>
      <c r="Y16" s="137" t="s">
        <v>23</v>
      </c>
    </row>
    <row r="17" spans="1:25" s="107" customFormat="1" ht="13.5" customHeight="1" thickBot="1">
      <c r="A17" s="113" t="s">
        <v>122</v>
      </c>
      <c r="B17" s="108" t="s">
        <v>52</v>
      </c>
      <c r="C17" s="108"/>
      <c r="D17" s="692"/>
      <c r="E17" s="692"/>
      <c r="F17" s="692"/>
      <c r="G17" s="692"/>
      <c r="H17" s="693"/>
      <c r="I17" s="85" t="s">
        <v>102</v>
      </c>
      <c r="J17" s="74"/>
      <c r="K17" s="74"/>
      <c r="L17" s="138"/>
      <c r="M17" s="67" t="s">
        <v>82</v>
      </c>
      <c r="N17" s="52">
        <f>X28</f>
        <v>58260</v>
      </c>
      <c r="O17" s="76"/>
      <c r="P17" s="48"/>
      <c r="Q17" s="46"/>
      <c r="R17" s="548" t="b">
        <v>0</v>
      </c>
      <c r="S17" s="547"/>
      <c r="T17" s="694" t="s">
        <v>279</v>
      </c>
      <c r="U17" s="694"/>
      <c r="V17" s="694"/>
      <c r="W17" s="694"/>
      <c r="X17" s="695"/>
      <c r="Y17" s="47"/>
    </row>
    <row r="18" spans="1:25" s="107" customFormat="1" ht="13.5" customHeight="1">
      <c r="A18" s="113" t="s">
        <v>123</v>
      </c>
      <c r="B18" s="108" t="s">
        <v>10</v>
      </c>
      <c r="C18" s="108"/>
      <c r="D18" s="692"/>
      <c r="E18" s="692"/>
      <c r="F18" s="692"/>
      <c r="G18" s="692"/>
      <c r="H18" s="693"/>
      <c r="I18" s="85" t="s">
        <v>103</v>
      </c>
      <c r="J18" s="48"/>
      <c r="K18" s="48"/>
      <c r="L18" s="138"/>
      <c r="M18" s="67" t="s">
        <v>101</v>
      </c>
      <c r="N18" s="75"/>
      <c r="O18" s="48"/>
      <c r="P18" s="48"/>
      <c r="Q18" s="48"/>
      <c r="R18" s="555" t="s">
        <v>286</v>
      </c>
      <c r="S18" s="556"/>
      <c r="T18" s="557" t="s">
        <v>280</v>
      </c>
      <c r="U18" s="556"/>
      <c r="V18" s="558" t="s">
        <v>333</v>
      </c>
      <c r="W18" s="559"/>
      <c r="X18" s="560" t="s">
        <v>284</v>
      </c>
      <c r="Y18" s="50"/>
    </row>
    <row r="19" spans="1:25" s="107" customFormat="1" ht="13.5" customHeight="1">
      <c r="A19" s="113" t="s">
        <v>124</v>
      </c>
      <c r="B19" s="139" t="s">
        <v>49</v>
      </c>
      <c r="C19" s="108"/>
      <c r="D19" s="692"/>
      <c r="E19" s="692"/>
      <c r="F19" s="692"/>
      <c r="G19" s="692"/>
      <c r="H19" s="693"/>
      <c r="I19" s="85" t="s">
        <v>104</v>
      </c>
      <c r="J19" s="48"/>
      <c r="K19" s="48"/>
      <c r="L19" s="138"/>
      <c r="M19" s="140" t="s">
        <v>143</v>
      </c>
      <c r="N19" s="87"/>
      <c r="O19" s="84"/>
      <c r="P19" s="48"/>
      <c r="Q19" s="48"/>
      <c r="R19" s="552">
        <f>'Rent Roll'!D5</f>
      </c>
      <c r="S19" s="501"/>
      <c r="T19" s="503">
        <f>'Rent Roll'!J5</f>
      </c>
      <c r="U19" s="501"/>
      <c r="V19" s="504">
        <f>'Rent Roll'!L5</f>
      </c>
      <c r="W19" s="501"/>
      <c r="X19" s="502">
        <f>'Rent Roll'!P5</f>
      </c>
      <c r="Y19" s="50"/>
    </row>
    <row r="20" spans="1:25" s="107" customFormat="1" ht="13.5" customHeight="1" thickBot="1">
      <c r="A20" s="141" t="s">
        <v>125</v>
      </c>
      <c r="B20" s="142" t="s">
        <v>88</v>
      </c>
      <c r="C20" s="143"/>
      <c r="D20" s="690"/>
      <c r="E20" s="690"/>
      <c r="F20" s="690"/>
      <c r="G20" s="690"/>
      <c r="H20" s="691"/>
      <c r="I20" s="144" t="s">
        <v>137</v>
      </c>
      <c r="J20" s="145"/>
      <c r="K20" s="145"/>
      <c r="L20" s="145"/>
      <c r="M20" s="96" t="s">
        <v>133</v>
      </c>
      <c r="N20" s="52">
        <f>IF(N17="","",IF(N19="",N17*(1+N18),N17+(N19*T28)))</f>
        <v>58260</v>
      </c>
      <c r="O20" s="51"/>
      <c r="P20" s="53"/>
      <c r="Q20" s="48"/>
      <c r="R20" s="553" t="s">
        <v>287</v>
      </c>
      <c r="S20" s="83"/>
      <c r="T20" s="554" t="s">
        <v>288</v>
      </c>
      <c r="U20" s="80"/>
      <c r="V20" s="554" t="s">
        <v>332</v>
      </c>
      <c r="W20" s="80"/>
      <c r="X20" s="554" t="s">
        <v>289</v>
      </c>
      <c r="Y20" s="94"/>
    </row>
    <row r="21" spans="1:25" ht="13.5" customHeight="1" thickBot="1">
      <c r="A21" s="194" t="s">
        <v>40</v>
      </c>
      <c r="B21" s="146"/>
      <c r="C21" s="146"/>
      <c r="D21" s="213"/>
      <c r="E21" s="213"/>
      <c r="F21" s="213"/>
      <c r="G21" s="213"/>
      <c r="H21" s="213"/>
      <c r="I21" s="56"/>
      <c r="J21" s="56"/>
      <c r="K21" s="56"/>
      <c r="L21" s="214"/>
      <c r="M21" s="214"/>
      <c r="N21" s="214"/>
      <c r="O21" s="56"/>
      <c r="P21" s="61"/>
      <c r="Q21" s="579">
        <v>1</v>
      </c>
      <c r="R21" s="199" t="s">
        <v>344</v>
      </c>
      <c r="S21" s="66"/>
      <c r="T21" s="44">
        <v>12</v>
      </c>
      <c r="U21" s="66"/>
      <c r="V21" s="198">
        <v>2607</v>
      </c>
      <c r="W21" s="82"/>
      <c r="X21" s="49">
        <f aca="true" t="shared" si="0" ref="X21:X27">IF(OR(T21=0,V21=0),"",T21*V21)</f>
        <v>31284</v>
      </c>
      <c r="Y21" s="94"/>
    </row>
    <row r="22" spans="1:25" ht="13.5" customHeight="1">
      <c r="A22" s="147"/>
      <c r="B22" s="696" t="s">
        <v>20</v>
      </c>
      <c r="C22" s="696"/>
      <c r="D22" s="696"/>
      <c r="E22" s="696"/>
      <c r="F22" s="696"/>
      <c r="G22" s="696"/>
      <c r="H22" s="189" t="s">
        <v>140</v>
      </c>
      <c r="I22" s="189"/>
      <c r="J22" s="189"/>
      <c r="K22" s="189"/>
      <c r="L22" s="189" t="s">
        <v>22</v>
      </c>
      <c r="M22" s="190"/>
      <c r="N22" s="189" t="s">
        <v>21</v>
      </c>
      <c r="O22" s="77"/>
      <c r="P22" s="78"/>
      <c r="Q22" s="579">
        <v>2</v>
      </c>
      <c r="R22" s="200" t="s">
        <v>345</v>
      </c>
      <c r="S22" s="83"/>
      <c r="T22" s="45">
        <v>12</v>
      </c>
      <c r="U22" s="80"/>
      <c r="V22" s="198">
        <v>1298</v>
      </c>
      <c r="W22" s="82"/>
      <c r="X22" s="49">
        <f t="shared" si="0"/>
        <v>15576</v>
      </c>
      <c r="Y22" s="94"/>
    </row>
    <row r="23" spans="1:25" s="150" customFormat="1" ht="12.75">
      <c r="A23" s="148">
        <v>1</v>
      </c>
      <c r="B23" s="149" t="s">
        <v>76</v>
      </c>
      <c r="C23" s="149"/>
      <c r="D23" s="42"/>
      <c r="E23" s="42"/>
      <c r="F23" s="42"/>
      <c r="G23" s="42"/>
      <c r="H23" s="4">
        <f>IF(X16&lt;&gt;"",X16,IF(AND(N20="",X28=""),"",IF(N20&lt;&gt;"",N20,X28)))</f>
        <v>58260</v>
      </c>
      <c r="I23" s="71"/>
      <c r="J23" s="42"/>
      <c r="K23" s="8"/>
      <c r="L23" s="1">
        <f>IF($F$10=0,"",IF($H$23="","",$H$23/$F$10))</f>
      </c>
      <c r="M23" s="2"/>
      <c r="N23" s="1">
        <f>IF($H$10=0,"",IF($H$23="","",$H$23/$H$10))</f>
      </c>
      <c r="O23" s="64"/>
      <c r="P23" s="2"/>
      <c r="Q23" s="579">
        <v>3</v>
      </c>
      <c r="R23" s="200" t="s">
        <v>346</v>
      </c>
      <c r="S23" s="81"/>
      <c r="T23" s="45">
        <v>12</v>
      </c>
      <c r="U23" s="81"/>
      <c r="V23" s="198">
        <v>950</v>
      </c>
      <c r="W23" s="82"/>
      <c r="X23" s="49">
        <f t="shared" si="0"/>
        <v>11400</v>
      </c>
      <c r="Y23" s="94"/>
    </row>
    <row r="24" spans="1:25" s="150" customFormat="1" ht="12.75">
      <c r="A24" s="151">
        <v>2</v>
      </c>
      <c r="B24" s="152" t="s">
        <v>80</v>
      </c>
      <c r="C24" s="152"/>
      <c r="D24" s="42"/>
      <c r="E24" s="42" t="s">
        <v>47</v>
      </c>
      <c r="F24" s="406">
        <v>0.05</v>
      </c>
      <c r="G24" s="154" t="s">
        <v>44</v>
      </c>
      <c r="H24" s="3">
        <f>IF($H$23="","",$H$23*F24)</f>
        <v>2913</v>
      </c>
      <c r="I24" s="97"/>
      <c r="J24" s="42"/>
      <c r="K24" s="8"/>
      <c r="L24" s="1">
        <f>IF($F$10=0,"",IF(H24="","",H24/$F$10))</f>
      </c>
      <c r="M24" s="2"/>
      <c r="N24" s="1">
        <f>IF($H$10=0,"",IF(H24="","",H24/$H$10))</f>
      </c>
      <c r="O24" s="64"/>
      <c r="P24" s="2"/>
      <c r="Q24" s="579">
        <v>4</v>
      </c>
      <c r="R24" s="200" t="s">
        <v>198</v>
      </c>
      <c r="S24" s="81"/>
      <c r="T24" s="45"/>
      <c r="U24" s="81"/>
      <c r="V24" s="198"/>
      <c r="W24" s="82"/>
      <c r="X24" s="49">
        <f t="shared" si="0"/>
      </c>
      <c r="Y24" s="94"/>
    </row>
    <row r="25" spans="1:25" s="150" customFormat="1" ht="12.75">
      <c r="A25" s="151">
        <v>3</v>
      </c>
      <c r="B25" s="155" t="s">
        <v>58</v>
      </c>
      <c r="C25" s="155"/>
      <c r="D25" s="42"/>
      <c r="E25" s="42"/>
      <c r="F25" s="42"/>
      <c r="G25" s="42"/>
      <c r="H25" s="407"/>
      <c r="I25" s="156"/>
      <c r="J25" s="42"/>
      <c r="K25" s="8"/>
      <c r="L25" s="1">
        <f>IF($F$10=0,"",IF(H25=0,"",H25/$F$10))</f>
      </c>
      <c r="M25" s="2"/>
      <c r="N25" s="1">
        <f>IF($H$10=0,"",IF(H25=0,"",H25/$H$10))</f>
      </c>
      <c r="O25" s="64"/>
      <c r="P25" s="2"/>
      <c r="Q25" s="579">
        <v>5</v>
      </c>
      <c r="R25" s="200" t="s">
        <v>198</v>
      </c>
      <c r="S25" s="81"/>
      <c r="T25" s="45"/>
      <c r="U25" s="81"/>
      <c r="V25" s="198"/>
      <c r="W25" s="82"/>
      <c r="X25" s="49">
        <f t="shared" si="0"/>
      </c>
      <c r="Y25" s="94"/>
    </row>
    <row r="26" spans="1:27" s="150" customFormat="1" ht="12.75">
      <c r="A26" s="151">
        <v>4</v>
      </c>
      <c r="B26" s="155" t="s">
        <v>50</v>
      </c>
      <c r="C26" s="155"/>
      <c r="D26" s="42"/>
      <c r="E26" s="42"/>
      <c r="F26" s="42"/>
      <c r="G26" s="42"/>
      <c r="H26" s="4">
        <f>IF($H$23="","",$H$23-H24-H25)</f>
        <v>55347</v>
      </c>
      <c r="I26" s="98"/>
      <c r="J26" s="42"/>
      <c r="K26" s="8"/>
      <c r="L26" s="1">
        <f>IF($F$10=0,"",IF($H$23="","",H26/$F$10))</f>
      </c>
      <c r="M26" s="2"/>
      <c r="N26" s="1">
        <f>IF($H$10=0,"",IF($H$23="","",H26/$H$10))</f>
      </c>
      <c r="O26" s="64"/>
      <c r="P26" s="2"/>
      <c r="Q26" s="579">
        <v>6</v>
      </c>
      <c r="R26" s="200" t="s">
        <v>198</v>
      </c>
      <c r="S26" s="81"/>
      <c r="T26" s="45"/>
      <c r="U26" s="81"/>
      <c r="V26" s="198"/>
      <c r="W26" s="82"/>
      <c r="X26" s="49">
        <f t="shared" si="0"/>
      </c>
      <c r="Y26" s="94"/>
      <c r="AA26" s="155"/>
    </row>
    <row r="27" spans="1:25" s="150" customFormat="1" ht="12.75">
      <c r="A27" s="151">
        <v>5</v>
      </c>
      <c r="B27" s="155" t="s">
        <v>59</v>
      </c>
      <c r="C27" s="155"/>
      <c r="D27" s="42"/>
      <c r="E27" s="42"/>
      <c r="F27" s="42"/>
      <c r="G27" s="42"/>
      <c r="H27" s="407"/>
      <c r="I27" s="156"/>
      <c r="J27" s="42"/>
      <c r="K27" s="8"/>
      <c r="L27" s="1">
        <f>IF($F$10=0,"",IF(H27=0,"",H27/$F$10))</f>
      </c>
      <c r="M27" s="2"/>
      <c r="N27" s="1">
        <f>IF($H$10=0,"",IF(H27=0,"",H27/$H$10))</f>
      </c>
      <c r="O27" s="64"/>
      <c r="P27" s="2"/>
      <c r="Q27" s="579">
        <v>7</v>
      </c>
      <c r="R27" s="200" t="s">
        <v>198</v>
      </c>
      <c r="S27" s="81"/>
      <c r="T27" s="45"/>
      <c r="U27" s="81"/>
      <c r="V27" s="198"/>
      <c r="W27" s="82"/>
      <c r="X27" s="49">
        <f t="shared" si="0"/>
      </c>
      <c r="Y27" s="94"/>
    </row>
    <row r="28" spans="1:25" s="150" customFormat="1" ht="13.5" thickBot="1">
      <c r="A28" s="157">
        <v>6</v>
      </c>
      <c r="B28" s="152" t="s">
        <v>77</v>
      </c>
      <c r="C28" s="152"/>
      <c r="D28" s="42"/>
      <c r="E28" s="42"/>
      <c r="F28" s="42"/>
      <c r="G28" s="42"/>
      <c r="H28" s="5">
        <f>IF($H$23="","",H26+H27)</f>
        <v>55347</v>
      </c>
      <c r="I28" s="97"/>
      <c r="J28" s="42"/>
      <c r="K28" s="8"/>
      <c r="L28" s="6">
        <f>IF($F$10=0,"",IF($H$23="","",H28/$F$10))</f>
      </c>
      <c r="M28" s="2"/>
      <c r="N28" s="6">
        <f>IF($H$10=0,"",IF($H$23="","",H28/$H$10))</f>
      </c>
      <c r="O28" s="64"/>
      <c r="P28" s="2"/>
      <c r="Q28" s="79"/>
      <c r="R28" s="561" t="str">
        <f>IF(R17,"RR Ttl Sq.Ft.:","Total Sq.Ft.:")</f>
        <v>Total Sq.Ft.:</v>
      </c>
      <c r="S28" s="51"/>
      <c r="T28" s="52">
        <f>IF(R17,T19,IF(SUM(T21:T27)=0,"",SUM(T21:T27)))</f>
        <v>36</v>
      </c>
      <c r="U28" s="51"/>
      <c r="V28" s="561" t="str">
        <f>IF(R17,"RR GPRI:","GPRI:")</f>
        <v>GPRI:</v>
      </c>
      <c r="W28" s="54"/>
      <c r="X28" s="55">
        <f>IF(R17,X19,IF(SUM(X21:X27)=0,"",SUM(X21:X27)))</f>
        <v>58260</v>
      </c>
      <c r="Y28" s="95"/>
    </row>
    <row r="29" spans="1:25" s="150" customFormat="1" ht="13.5" thickBot="1">
      <c r="A29" s="151"/>
      <c r="B29" s="158"/>
      <c r="C29" s="158"/>
      <c r="D29" s="57"/>
      <c r="E29" s="57"/>
      <c r="F29" s="57"/>
      <c r="G29" s="57"/>
      <c r="H29" s="97"/>
      <c r="I29" s="97"/>
      <c r="J29" s="57"/>
      <c r="K29" s="57"/>
      <c r="L29" s="58"/>
      <c r="M29" s="58"/>
      <c r="N29" s="58"/>
      <c r="O29" s="88"/>
      <c r="P29" s="89"/>
      <c r="Q29" s="65"/>
      <c r="R29" s="179"/>
      <c r="S29" s="179"/>
      <c r="T29" s="179"/>
      <c r="U29" s="179"/>
      <c r="V29" s="697"/>
      <c r="W29" s="697"/>
      <c r="X29" s="697"/>
      <c r="Y29" s="697"/>
    </row>
    <row r="30" spans="1:25" s="150" customFormat="1" ht="12.75">
      <c r="A30" s="151"/>
      <c r="B30" s="42" t="s">
        <v>81</v>
      </c>
      <c r="C30" s="42"/>
      <c r="D30" s="42"/>
      <c r="E30" s="42"/>
      <c r="F30" s="42"/>
      <c r="G30" s="42"/>
      <c r="H30" s="159"/>
      <c r="I30" s="160"/>
      <c r="J30" s="42"/>
      <c r="K30" s="8"/>
      <c r="L30" s="161"/>
      <c r="M30" s="161"/>
      <c r="N30" s="161"/>
      <c r="O30" s="2"/>
      <c r="P30" s="90"/>
      <c r="Q30" s="91"/>
      <c r="R30" s="191" t="s">
        <v>41</v>
      </c>
      <c r="S30" s="191"/>
      <c r="T30" s="191" t="s">
        <v>43</v>
      </c>
      <c r="U30" s="192"/>
      <c r="V30" s="193" t="s">
        <v>42</v>
      </c>
      <c r="W30" s="92"/>
      <c r="X30" s="92"/>
      <c r="Y30" s="93"/>
    </row>
    <row r="31" spans="1:25" s="150" customFormat="1" ht="12.75">
      <c r="A31" s="151">
        <v>7</v>
      </c>
      <c r="B31" s="42" t="s">
        <v>24</v>
      </c>
      <c r="C31" s="42"/>
      <c r="D31" s="42"/>
      <c r="E31" s="42"/>
      <c r="F31" s="42"/>
      <c r="G31" s="42"/>
      <c r="H31" s="408"/>
      <c r="I31" s="101"/>
      <c r="J31" s="171"/>
      <c r="K31" s="57"/>
      <c r="L31" s="7">
        <f aca="true" t="shared" si="1" ref="L31:L59">IF($F$10=0,"",IF(H31="","",H31/$F$10))</f>
      </c>
      <c r="M31" s="2"/>
      <c r="N31" s="7">
        <f aca="true" t="shared" si="2" ref="N31:N59">IF($H$10=0,"",IF(H31="","",H31/$H$10))</f>
      </c>
      <c r="O31" s="2"/>
      <c r="P31" s="2"/>
      <c r="Q31" s="168"/>
      <c r="R31" s="399">
        <f>IF(OR($H$28="",$H$28=0,$H$31="",$H$31=0),"",$H$31/$H$28)</f>
      </c>
      <c r="S31" s="10">
        <f>IF($H$23=0,"",IF(H31=0,"",H31/$H$28))</f>
      </c>
      <c r="T31" s="9">
        <f aca="true" t="shared" si="3" ref="T31:T58">IF(OR($H$59=0,H31=0,H31=""),"",H31/$H$59)</f>
      </c>
      <c r="U31" s="42"/>
      <c r="V31" s="667"/>
      <c r="W31" s="667"/>
      <c r="X31" s="667"/>
      <c r="Y31" s="689"/>
    </row>
    <row r="32" spans="1:25" s="150" customFormat="1" ht="12.75">
      <c r="A32" s="151">
        <v>8</v>
      </c>
      <c r="B32" s="42" t="s">
        <v>25</v>
      </c>
      <c r="C32" s="42"/>
      <c r="D32" s="42"/>
      <c r="E32" s="42"/>
      <c r="F32" s="42"/>
      <c r="G32" s="42"/>
      <c r="H32" s="407">
        <v>5351</v>
      </c>
      <c r="I32" s="101"/>
      <c r="J32" s="171"/>
      <c r="K32" s="57"/>
      <c r="L32" s="1">
        <f t="shared" si="1"/>
      </c>
      <c r="M32" s="2"/>
      <c r="N32" s="7">
        <f t="shared" si="2"/>
      </c>
      <c r="O32" s="2"/>
      <c r="P32" s="2"/>
      <c r="Q32" s="168"/>
      <c r="R32" s="399">
        <f>IF(OR($H$28="",$H$28=0,$H$32="",$H$32=0),"",$H$32/$H$28)</f>
        <v>0.09668094024969737</v>
      </c>
      <c r="S32" s="11"/>
      <c r="T32" s="9">
        <f t="shared" si="3"/>
        <v>0.4224696036633507</v>
      </c>
      <c r="U32" s="42"/>
      <c r="V32" s="682"/>
      <c r="W32" s="682"/>
      <c r="X32" s="682"/>
      <c r="Y32" s="683"/>
    </row>
    <row r="33" spans="1:25" s="150" customFormat="1" ht="12.75">
      <c r="A33" s="151">
        <v>9</v>
      </c>
      <c r="B33" s="42" t="s">
        <v>26</v>
      </c>
      <c r="C33" s="42"/>
      <c r="D33" s="42"/>
      <c r="E33" s="42"/>
      <c r="F33" s="42"/>
      <c r="G33" s="42"/>
      <c r="H33" s="408">
        <v>1498</v>
      </c>
      <c r="I33" s="101"/>
      <c r="J33" s="171"/>
      <c r="K33" s="57"/>
      <c r="L33" s="1">
        <f t="shared" si="1"/>
      </c>
      <c r="M33" s="2"/>
      <c r="N33" s="7">
        <f t="shared" si="2"/>
      </c>
      <c r="O33" s="2"/>
      <c r="P33" s="2"/>
      <c r="Q33" s="168"/>
      <c r="R33" s="399">
        <f>IF(OR($H$28="",$H$28=0,$H$33="",$H$33=0),"",$H$33/$H$28)</f>
        <v>0.027065604278461344</v>
      </c>
      <c r="S33" s="11"/>
      <c r="T33" s="9">
        <f t="shared" si="3"/>
        <v>0.11826938259908416</v>
      </c>
      <c r="U33" s="42"/>
      <c r="V33" s="682"/>
      <c r="W33" s="682"/>
      <c r="X33" s="682"/>
      <c r="Y33" s="683"/>
    </row>
    <row r="34" spans="1:25" s="150" customFormat="1" ht="12.75">
      <c r="A34" s="151">
        <v>10</v>
      </c>
      <c r="B34" s="162" t="s">
        <v>66</v>
      </c>
      <c r="C34" s="162"/>
      <c r="D34" s="42"/>
      <c r="E34" s="42"/>
      <c r="F34" s="42"/>
      <c r="G34" s="42"/>
      <c r="H34" s="407"/>
      <c r="I34" s="101"/>
      <c r="J34" s="171"/>
      <c r="K34" s="57"/>
      <c r="L34" s="1">
        <f t="shared" si="1"/>
      </c>
      <c r="M34" s="2"/>
      <c r="N34" s="7">
        <f t="shared" si="2"/>
      </c>
      <c r="O34" s="2"/>
      <c r="P34" s="2"/>
      <c r="Q34" s="168"/>
      <c r="R34" s="399">
        <f>IF(OR($H$28="",$H$28=0,$H$34="",$H$34=0),"",$H$34/$H$28)</f>
      </c>
      <c r="S34" s="11"/>
      <c r="T34" s="9">
        <f t="shared" si="3"/>
      </c>
      <c r="U34" s="42"/>
      <c r="V34" s="682"/>
      <c r="W34" s="682"/>
      <c r="X34" s="682"/>
      <c r="Y34" s="683"/>
    </row>
    <row r="35" spans="1:25" s="150" customFormat="1" ht="12.75">
      <c r="A35" s="151">
        <v>11</v>
      </c>
      <c r="B35" s="162" t="s">
        <v>27</v>
      </c>
      <c r="C35" s="162"/>
      <c r="D35" s="42"/>
      <c r="E35" s="42"/>
      <c r="F35" s="42"/>
      <c r="G35" s="42"/>
      <c r="H35" s="408"/>
      <c r="I35" s="101"/>
      <c r="J35" s="171"/>
      <c r="K35" s="57"/>
      <c r="L35" s="1">
        <f t="shared" si="1"/>
      </c>
      <c r="M35" s="2"/>
      <c r="N35" s="7">
        <f t="shared" si="2"/>
      </c>
      <c r="O35" s="2"/>
      <c r="P35" s="2"/>
      <c r="Q35" s="168"/>
      <c r="R35" s="399">
        <f>IF(OR($H$28="",$H$28=0,$H$35="",$H$35=0),"",$H$35/$H$28)</f>
      </c>
      <c r="S35" s="11"/>
      <c r="T35" s="9">
        <f t="shared" si="3"/>
      </c>
      <c r="U35" s="42"/>
      <c r="V35" s="682"/>
      <c r="W35" s="682"/>
      <c r="X35" s="682"/>
      <c r="Y35" s="683"/>
    </row>
    <row r="36" spans="1:25" s="150" customFormat="1" ht="12.75">
      <c r="A36" s="151">
        <v>12</v>
      </c>
      <c r="B36" s="162" t="s">
        <v>54</v>
      </c>
      <c r="C36" s="162"/>
      <c r="D36" s="42"/>
      <c r="E36" s="42" t="s">
        <v>47</v>
      </c>
      <c r="F36" s="153">
        <f>IF(OR($H$35="",$H$35=0,$H$36="",$H$36=0),"",$H$36/$H$35)</f>
      </c>
      <c r="G36" s="42" t="s">
        <v>44</v>
      </c>
      <c r="H36" s="407"/>
      <c r="I36" s="101"/>
      <c r="J36" s="171"/>
      <c r="K36" s="57"/>
      <c r="L36" s="1">
        <f t="shared" si="1"/>
      </c>
      <c r="M36" s="2"/>
      <c r="N36" s="7">
        <f t="shared" si="2"/>
      </c>
      <c r="O36" s="2"/>
      <c r="P36" s="2"/>
      <c r="Q36" s="168"/>
      <c r="R36" s="399">
        <f>IF(OR($H$28="",$H$28=0,$H$36="",$H$36=0),"",$H$36/$H$28)</f>
      </c>
      <c r="S36" s="11"/>
      <c r="T36" s="9">
        <f t="shared" si="3"/>
      </c>
      <c r="U36" s="42"/>
      <c r="V36" s="682"/>
      <c r="W36" s="682"/>
      <c r="X36" s="682"/>
      <c r="Y36" s="683"/>
    </row>
    <row r="37" spans="1:25" s="150" customFormat="1" ht="12.75">
      <c r="A37" s="151">
        <v>13</v>
      </c>
      <c r="B37" s="162" t="s">
        <v>55</v>
      </c>
      <c r="C37" s="162"/>
      <c r="D37" s="42"/>
      <c r="E37" s="42" t="s">
        <v>47</v>
      </c>
      <c r="F37" s="153">
        <f>IF(OR($H$35="",$H$35=0,$H$37="",$H$37=0),"",$H$37/$H$35)</f>
      </c>
      <c r="G37" s="42" t="s">
        <v>44</v>
      </c>
      <c r="H37" s="408"/>
      <c r="I37" s="101"/>
      <c r="J37" s="171"/>
      <c r="K37" s="57"/>
      <c r="L37" s="1">
        <f t="shared" si="1"/>
      </c>
      <c r="M37" s="2"/>
      <c r="N37" s="7">
        <f t="shared" si="2"/>
      </c>
      <c r="O37" s="2"/>
      <c r="P37" s="2"/>
      <c r="Q37" s="168"/>
      <c r="R37" s="399">
        <f>IF(OR($H$28="",$H$28=0,$H$37="",$H$37=0),"",$H$37/$H$28)</f>
      </c>
      <c r="S37" s="11"/>
      <c r="T37" s="9">
        <f t="shared" si="3"/>
      </c>
      <c r="U37" s="42"/>
      <c r="V37" s="682"/>
      <c r="W37" s="682"/>
      <c r="X37" s="682"/>
      <c r="Y37" s="683"/>
    </row>
    <row r="38" spans="1:25" s="150" customFormat="1" ht="12.75">
      <c r="A38" s="151">
        <v>14</v>
      </c>
      <c r="B38" s="162" t="s">
        <v>65</v>
      </c>
      <c r="C38" s="162"/>
      <c r="D38" s="42"/>
      <c r="E38" s="42"/>
      <c r="F38" s="42"/>
      <c r="G38" s="42"/>
      <c r="H38" s="407">
        <v>806</v>
      </c>
      <c r="I38" s="101"/>
      <c r="J38" s="171"/>
      <c r="K38" s="57"/>
      <c r="L38" s="1">
        <f t="shared" si="1"/>
      </c>
      <c r="M38" s="2"/>
      <c r="N38" s="7">
        <f t="shared" si="2"/>
      </c>
      <c r="O38" s="2"/>
      <c r="P38" s="2"/>
      <c r="Q38" s="168"/>
      <c r="R38" s="399">
        <f>IF(OR($H$28="",$H$28=0,$H$38="",$H$38=0),"",$H$38/$H$28)</f>
        <v>0.01456266825663541</v>
      </c>
      <c r="S38" s="11"/>
      <c r="T38" s="9">
        <f t="shared" si="3"/>
        <v>0.06363492815411337</v>
      </c>
      <c r="U38" s="42"/>
      <c r="V38" s="682"/>
      <c r="W38" s="682"/>
      <c r="X38" s="682"/>
      <c r="Y38" s="683"/>
    </row>
    <row r="39" spans="1:25" s="150" customFormat="1" ht="12.75">
      <c r="A39" s="151">
        <v>15</v>
      </c>
      <c r="B39" s="162" t="s">
        <v>64</v>
      </c>
      <c r="C39" s="162"/>
      <c r="D39" s="42"/>
      <c r="E39" s="42"/>
      <c r="F39" s="42"/>
      <c r="G39" s="42"/>
      <c r="H39" s="408">
        <v>100</v>
      </c>
      <c r="I39" s="101"/>
      <c r="J39" s="171"/>
      <c r="K39" s="57"/>
      <c r="L39" s="1">
        <f t="shared" si="1"/>
      </c>
      <c r="M39" s="2"/>
      <c r="N39" s="7">
        <f t="shared" si="2"/>
      </c>
      <c r="O39" s="2"/>
      <c r="P39" s="2"/>
      <c r="Q39" s="168"/>
      <c r="R39" s="399">
        <f>IF(OR($H$28="",$H$28=0,$H$39="",$H$39=0),"",$H$39/$H$28)</f>
        <v>0.0018067826621135743</v>
      </c>
      <c r="S39" s="11"/>
      <c r="T39" s="9">
        <f t="shared" si="3"/>
        <v>0.007895152376440865</v>
      </c>
      <c r="U39" s="42"/>
      <c r="V39" s="682"/>
      <c r="W39" s="682"/>
      <c r="X39" s="682"/>
      <c r="Y39" s="683"/>
    </row>
    <row r="40" spans="1:25" s="150" customFormat="1" ht="12.75">
      <c r="A40" s="151">
        <v>16</v>
      </c>
      <c r="B40" s="42" t="s">
        <v>28</v>
      </c>
      <c r="C40" s="42"/>
      <c r="D40" s="42"/>
      <c r="E40" s="42"/>
      <c r="F40" s="42"/>
      <c r="G40" s="42"/>
      <c r="H40" s="407">
        <v>855</v>
      </c>
      <c r="I40" s="101"/>
      <c r="J40" s="171"/>
      <c r="K40" s="57"/>
      <c r="L40" s="1">
        <f t="shared" si="1"/>
      </c>
      <c r="M40" s="2"/>
      <c r="N40" s="7">
        <f t="shared" si="2"/>
      </c>
      <c r="O40" s="2"/>
      <c r="P40" s="2"/>
      <c r="Q40" s="168"/>
      <c r="R40" s="399">
        <f>IF(OR($H$28="",$H$28=0,$H$40="",$H$40=0),"",$H$40/$H$28)</f>
        <v>0.015447991761071062</v>
      </c>
      <c r="S40" s="11"/>
      <c r="T40" s="9">
        <f t="shared" si="3"/>
        <v>0.0675035528185694</v>
      </c>
      <c r="U40" s="42"/>
      <c r="V40" s="682"/>
      <c r="W40" s="682"/>
      <c r="X40" s="682"/>
      <c r="Y40" s="683"/>
    </row>
    <row r="41" spans="1:25" s="150" customFormat="1" ht="12.75">
      <c r="A41" s="151">
        <v>17</v>
      </c>
      <c r="B41" s="42" t="s">
        <v>29</v>
      </c>
      <c r="C41" s="42"/>
      <c r="D41" s="42"/>
      <c r="E41" s="42"/>
      <c r="F41" s="42"/>
      <c r="G41" s="42"/>
      <c r="H41" s="408"/>
      <c r="I41" s="101"/>
      <c r="J41" s="171"/>
      <c r="K41" s="57"/>
      <c r="L41" s="1">
        <f t="shared" si="1"/>
      </c>
      <c r="M41" s="2"/>
      <c r="N41" s="7">
        <f t="shared" si="2"/>
      </c>
      <c r="O41" s="2"/>
      <c r="P41" s="2"/>
      <c r="Q41" s="168"/>
      <c r="R41" s="399">
        <f>IF(OR($H$28="",$H$28=0,$H$41="",$H$41=0),"",$H$41/$H$28)</f>
      </c>
      <c r="S41" s="11"/>
      <c r="T41" s="9">
        <f t="shared" si="3"/>
      </c>
      <c r="U41" s="42"/>
      <c r="V41" s="682"/>
      <c r="W41" s="682"/>
      <c r="X41" s="682"/>
      <c r="Y41" s="683"/>
    </row>
    <row r="42" spans="1:25" s="150" customFormat="1" ht="12.75">
      <c r="A42" s="151">
        <v>18</v>
      </c>
      <c r="B42" s="42" t="s">
        <v>30</v>
      </c>
      <c r="C42" s="42"/>
      <c r="D42" s="42"/>
      <c r="E42" s="42"/>
      <c r="F42" s="42"/>
      <c r="G42" s="42"/>
      <c r="H42" s="407"/>
      <c r="I42" s="101"/>
      <c r="J42" s="171"/>
      <c r="K42" s="57"/>
      <c r="L42" s="1">
        <f t="shared" si="1"/>
      </c>
      <c r="M42" s="2"/>
      <c r="N42" s="7">
        <f t="shared" si="2"/>
      </c>
      <c r="O42" s="2"/>
      <c r="P42" s="2"/>
      <c r="Q42" s="168"/>
      <c r="R42" s="399">
        <f>IF(OR($H$28="",$H$28=0,$H$42="",$H$42=0),"",$H$42/$H$28)</f>
      </c>
      <c r="S42" s="11"/>
      <c r="T42" s="9">
        <f t="shared" si="3"/>
      </c>
      <c r="U42" s="42"/>
      <c r="V42" s="682"/>
      <c r="W42" s="682"/>
      <c r="X42" s="682"/>
      <c r="Y42" s="683"/>
    </row>
    <row r="43" spans="1:25" s="150" customFormat="1" ht="12.75">
      <c r="A43" s="151">
        <v>19</v>
      </c>
      <c r="B43" s="42" t="s">
        <v>31</v>
      </c>
      <c r="C43" s="42"/>
      <c r="D43" s="42"/>
      <c r="E43" s="42"/>
      <c r="F43" s="42"/>
      <c r="G43" s="42"/>
      <c r="H43" s="407"/>
      <c r="I43" s="101"/>
      <c r="J43" s="171"/>
      <c r="K43" s="57"/>
      <c r="L43" s="1">
        <f t="shared" si="1"/>
      </c>
      <c r="M43" s="2"/>
      <c r="N43" s="7">
        <f t="shared" si="2"/>
      </c>
      <c r="O43" s="2"/>
      <c r="P43" s="2"/>
      <c r="Q43" s="168"/>
      <c r="R43" s="399">
        <f>IF(OR($H$28="",$H$28=0,$H$43="",$H$43=0),"",$H$43/$H$28)</f>
      </c>
      <c r="S43" s="11"/>
      <c r="T43" s="9">
        <f t="shared" si="3"/>
      </c>
      <c r="U43" s="42"/>
      <c r="V43" s="682"/>
      <c r="W43" s="682"/>
      <c r="X43" s="682"/>
      <c r="Y43" s="683"/>
    </row>
    <row r="44" spans="1:25" s="150" customFormat="1" ht="12.75">
      <c r="A44" s="151">
        <v>20</v>
      </c>
      <c r="B44" s="42" t="s">
        <v>32</v>
      </c>
      <c r="C44" s="42"/>
      <c r="D44" s="42"/>
      <c r="E44" s="42"/>
      <c r="F44" s="42"/>
      <c r="G44" s="42"/>
      <c r="H44" s="407"/>
      <c r="I44" s="101"/>
      <c r="J44" s="171"/>
      <c r="K44" s="57"/>
      <c r="L44" s="1">
        <f t="shared" si="1"/>
      </c>
      <c r="M44" s="2"/>
      <c r="N44" s="7">
        <f t="shared" si="2"/>
      </c>
      <c r="O44" s="2"/>
      <c r="P44" s="2"/>
      <c r="Q44" s="168"/>
      <c r="R44" s="399">
        <f>IF(OR($H$28="",$H$28=0,$H$44="",$H$44=0),"",$H$44/$H$28)</f>
      </c>
      <c r="S44" s="11"/>
      <c r="T44" s="9">
        <f t="shared" si="3"/>
      </c>
      <c r="U44" s="42"/>
      <c r="V44" s="682"/>
      <c r="W44" s="682"/>
      <c r="X44" s="682"/>
      <c r="Y44" s="683"/>
    </row>
    <row r="45" spans="1:25" s="150" customFormat="1" ht="12.75">
      <c r="A45" s="151">
        <v>21</v>
      </c>
      <c r="B45" s="162" t="s">
        <v>33</v>
      </c>
      <c r="C45" s="162"/>
      <c r="D45" s="42"/>
      <c r="E45" s="42"/>
      <c r="F45" s="42"/>
      <c r="G45" s="42"/>
      <c r="H45" s="407">
        <v>1575</v>
      </c>
      <c r="I45" s="101"/>
      <c r="J45" s="171"/>
      <c r="K45" s="57"/>
      <c r="L45" s="1">
        <f t="shared" si="1"/>
      </c>
      <c r="M45" s="2"/>
      <c r="N45" s="7">
        <f t="shared" si="2"/>
      </c>
      <c r="O45" s="2"/>
      <c r="P45" s="2"/>
      <c r="Q45" s="168"/>
      <c r="R45" s="399">
        <f>IF(OR($H$28="",$H$28=0,$H$45="",$H$45=0),"",$H$45/$H$28)</f>
        <v>0.028456826928288798</v>
      </c>
      <c r="S45" s="11"/>
      <c r="T45" s="9">
        <f t="shared" si="3"/>
        <v>0.12434864992894362</v>
      </c>
      <c r="U45" s="42"/>
      <c r="V45" s="682"/>
      <c r="W45" s="682"/>
      <c r="X45" s="682"/>
      <c r="Y45" s="683"/>
    </row>
    <row r="46" spans="1:25" s="150" customFormat="1" ht="12.75">
      <c r="A46" s="151">
        <v>22</v>
      </c>
      <c r="B46" s="162" t="s">
        <v>34</v>
      </c>
      <c r="C46" s="162"/>
      <c r="D46" s="42"/>
      <c r="E46" s="42"/>
      <c r="F46" s="42"/>
      <c r="G46" s="42"/>
      <c r="H46" s="407"/>
      <c r="I46" s="101"/>
      <c r="J46" s="171"/>
      <c r="K46" s="57"/>
      <c r="L46" s="1">
        <f t="shared" si="1"/>
      </c>
      <c r="M46" s="2"/>
      <c r="N46" s="7">
        <f t="shared" si="2"/>
      </c>
      <c r="O46" s="2"/>
      <c r="P46" s="2"/>
      <c r="Q46" s="168"/>
      <c r="R46" s="399">
        <f>IF(OR($H$28="",$H$28=0,$H$46="",$H$46=0),"",$H$46/$H$28)</f>
      </c>
      <c r="S46" s="11"/>
      <c r="T46" s="9">
        <f t="shared" si="3"/>
      </c>
      <c r="U46" s="42"/>
      <c r="V46" s="682"/>
      <c r="W46" s="682"/>
      <c r="X46" s="682"/>
      <c r="Y46" s="683"/>
    </row>
    <row r="47" spans="1:25" s="150" customFormat="1" ht="12.75">
      <c r="A47" s="151">
        <v>23</v>
      </c>
      <c r="B47" s="162" t="s">
        <v>35</v>
      </c>
      <c r="C47" s="162"/>
      <c r="D47" s="42"/>
      <c r="E47" s="42"/>
      <c r="F47" s="42"/>
      <c r="G47" s="42"/>
      <c r="H47" s="407"/>
      <c r="I47" s="101"/>
      <c r="J47" s="171"/>
      <c r="K47" s="57"/>
      <c r="L47" s="1">
        <f t="shared" si="1"/>
      </c>
      <c r="M47" s="2"/>
      <c r="N47" s="7">
        <f t="shared" si="2"/>
      </c>
      <c r="O47" s="2"/>
      <c r="P47" s="2"/>
      <c r="Q47" s="168"/>
      <c r="R47" s="399">
        <f>IF(OR($H$28="",$H$28=0,$H$47="",$H$47=0),"",$H$47/$H$28)</f>
      </c>
      <c r="S47" s="11"/>
      <c r="T47" s="9">
        <f t="shared" si="3"/>
      </c>
      <c r="U47" s="42"/>
      <c r="V47" s="682"/>
      <c r="W47" s="682"/>
      <c r="X47" s="682"/>
      <c r="Y47" s="683"/>
    </row>
    <row r="48" spans="1:25" s="150" customFormat="1" ht="12.75">
      <c r="A48" s="151">
        <v>24</v>
      </c>
      <c r="B48" s="162" t="s">
        <v>36</v>
      </c>
      <c r="C48" s="162"/>
      <c r="D48" s="42"/>
      <c r="E48" s="42"/>
      <c r="F48" s="42"/>
      <c r="G48" s="42"/>
      <c r="H48" s="407"/>
      <c r="I48" s="101"/>
      <c r="J48" s="171"/>
      <c r="K48" s="57"/>
      <c r="L48" s="1">
        <f t="shared" si="1"/>
      </c>
      <c r="M48" s="2"/>
      <c r="N48" s="7">
        <f t="shared" si="2"/>
      </c>
      <c r="O48" s="2"/>
      <c r="P48" s="2"/>
      <c r="Q48" s="168"/>
      <c r="R48" s="399">
        <f>IF(OR($H$28="",$H$28=0,$H$48="",$H$48=0),"",$H$48/$H$28)</f>
      </c>
      <c r="S48" s="11"/>
      <c r="T48" s="9">
        <f t="shared" si="3"/>
      </c>
      <c r="U48" s="42"/>
      <c r="V48" s="682"/>
      <c r="W48" s="682"/>
      <c r="X48" s="682"/>
      <c r="Y48" s="683"/>
    </row>
    <row r="49" spans="1:25" s="150" customFormat="1" ht="12.75">
      <c r="A49" s="151">
        <v>25</v>
      </c>
      <c r="B49" s="42" t="s">
        <v>56</v>
      </c>
      <c r="C49" s="42"/>
      <c r="D49" s="42"/>
      <c r="E49" s="42"/>
      <c r="F49" s="42"/>
      <c r="G49" s="42"/>
      <c r="H49" s="407"/>
      <c r="I49" s="101"/>
      <c r="J49" s="171"/>
      <c r="K49" s="57"/>
      <c r="L49" s="1">
        <f t="shared" si="1"/>
      </c>
      <c r="M49" s="2"/>
      <c r="N49" s="7">
        <f t="shared" si="2"/>
      </c>
      <c r="O49" s="2"/>
      <c r="P49" s="2"/>
      <c r="Q49" s="168"/>
      <c r="R49" s="399">
        <f>IF(OR($H$28="",$H$28=0,$H$49="",$H$49=0),"",$H$49/$H$28)</f>
      </c>
      <c r="S49" s="11"/>
      <c r="T49" s="9">
        <f t="shared" si="3"/>
      </c>
      <c r="U49" s="41"/>
      <c r="V49" s="687" t="s">
        <v>198</v>
      </c>
      <c r="W49" s="687"/>
      <c r="X49" s="687"/>
      <c r="Y49" s="688"/>
    </row>
    <row r="50" spans="1:25" s="150" customFormat="1" ht="12.75">
      <c r="A50" s="151">
        <v>26</v>
      </c>
      <c r="B50" s="42" t="s">
        <v>37</v>
      </c>
      <c r="C50" s="42"/>
      <c r="D50" s="42"/>
      <c r="E50" s="42"/>
      <c r="F50" s="42"/>
      <c r="G50" s="42"/>
      <c r="H50" s="407"/>
      <c r="I50" s="101"/>
      <c r="J50" s="171"/>
      <c r="K50" s="57"/>
      <c r="L50" s="1">
        <f t="shared" si="1"/>
      </c>
      <c r="M50" s="2"/>
      <c r="N50" s="7">
        <f t="shared" si="2"/>
      </c>
      <c r="O50" s="2"/>
      <c r="P50" s="2"/>
      <c r="Q50" s="168"/>
      <c r="R50" s="399">
        <f>IF(OR($H$28="",$H$28=0,$H$50="",$H$50=0),"",$H$50/$H$28)</f>
      </c>
      <c r="S50" s="11"/>
      <c r="T50" s="9">
        <f t="shared" si="3"/>
      </c>
      <c r="U50" s="42"/>
      <c r="V50" s="687" t="s">
        <v>198</v>
      </c>
      <c r="W50" s="687"/>
      <c r="X50" s="687"/>
      <c r="Y50" s="688"/>
    </row>
    <row r="51" spans="1:25" s="150" customFormat="1" ht="12.75">
      <c r="A51" s="151">
        <v>27</v>
      </c>
      <c r="B51" s="162" t="s">
        <v>38</v>
      </c>
      <c r="C51" s="162"/>
      <c r="D51" s="42"/>
      <c r="E51" s="42"/>
      <c r="F51" s="42"/>
      <c r="G51" s="42"/>
      <c r="H51" s="407"/>
      <c r="I51" s="101"/>
      <c r="J51" s="171"/>
      <c r="K51" s="57"/>
      <c r="L51" s="1">
        <f t="shared" si="1"/>
      </c>
      <c r="M51" s="2"/>
      <c r="N51" s="7">
        <f t="shared" si="2"/>
      </c>
      <c r="O51" s="2"/>
      <c r="P51" s="2"/>
      <c r="Q51" s="168"/>
      <c r="R51" s="399">
        <f>IF(OR($H$28="",$H$28=0,$H$51="",$H$51=0),"",$H$51/$H$28)</f>
      </c>
      <c r="S51" s="11"/>
      <c r="T51" s="9">
        <f t="shared" si="3"/>
      </c>
      <c r="U51" s="42"/>
      <c r="V51" s="725"/>
      <c r="W51" s="725"/>
      <c r="X51" s="725"/>
      <c r="Y51" s="726"/>
    </row>
    <row r="52" spans="1:25" s="150" customFormat="1" ht="12.75">
      <c r="A52" s="151">
        <v>28</v>
      </c>
      <c r="B52" s="42" t="s">
        <v>39</v>
      </c>
      <c r="C52" s="42"/>
      <c r="D52" s="42"/>
      <c r="E52" s="42"/>
      <c r="F52" s="42"/>
      <c r="G52" s="42"/>
      <c r="H52" s="407"/>
      <c r="I52" s="101"/>
      <c r="J52" s="171"/>
      <c r="K52" s="57"/>
      <c r="L52" s="1">
        <f t="shared" si="1"/>
      </c>
      <c r="M52" s="2"/>
      <c r="N52" s="7">
        <f t="shared" si="2"/>
      </c>
      <c r="O52" s="2"/>
      <c r="P52" s="2"/>
      <c r="Q52" s="168"/>
      <c r="R52" s="399">
        <f>IF(OR($H$28="",$H$28=0,$H$52="",$H$52=0),"",$H$52/$H$28)</f>
      </c>
      <c r="S52" s="11"/>
      <c r="T52" s="9">
        <f t="shared" si="3"/>
      </c>
      <c r="U52" s="42"/>
      <c r="V52" s="687" t="s">
        <v>198</v>
      </c>
      <c r="W52" s="687"/>
      <c r="X52" s="687"/>
      <c r="Y52" s="688"/>
    </row>
    <row r="53" spans="1:25" s="150" customFormat="1" ht="12.75">
      <c r="A53" s="151">
        <v>29</v>
      </c>
      <c r="B53" s="162" t="s">
        <v>57</v>
      </c>
      <c r="C53" s="162"/>
      <c r="D53" s="667" t="s">
        <v>341</v>
      </c>
      <c r="E53" s="667"/>
      <c r="F53" s="667"/>
      <c r="G53" s="42"/>
      <c r="H53" s="407">
        <v>2208</v>
      </c>
      <c r="I53" s="101"/>
      <c r="J53" s="171"/>
      <c r="K53" s="57"/>
      <c r="L53" s="1">
        <f t="shared" si="1"/>
      </c>
      <c r="M53" s="2"/>
      <c r="N53" s="7">
        <f t="shared" si="2"/>
      </c>
      <c r="O53" s="2"/>
      <c r="P53" s="2"/>
      <c r="Q53" s="168"/>
      <c r="R53" s="399">
        <f>IF(OR($H$28="",$H$28=0,$H$53="",$H$53=0),"",$H$53/$H$28)</f>
        <v>0.039893761179467725</v>
      </c>
      <c r="S53" s="11"/>
      <c r="T53" s="9">
        <f t="shared" si="3"/>
        <v>0.1743249644718143</v>
      </c>
      <c r="U53" s="42"/>
      <c r="V53" s="668"/>
      <c r="W53" s="668"/>
      <c r="X53" s="668"/>
      <c r="Y53" s="669"/>
    </row>
    <row r="54" spans="1:25" s="150" customFormat="1" ht="12.75">
      <c r="A54" s="151">
        <v>30</v>
      </c>
      <c r="B54" s="162" t="s">
        <v>57</v>
      </c>
      <c r="C54" s="162"/>
      <c r="D54" s="667" t="s">
        <v>342</v>
      </c>
      <c r="E54" s="667"/>
      <c r="F54" s="667"/>
      <c r="G54" s="42"/>
      <c r="H54" s="407">
        <v>168</v>
      </c>
      <c r="I54" s="101"/>
      <c r="J54" s="171"/>
      <c r="K54" s="57"/>
      <c r="L54" s="1">
        <f t="shared" si="1"/>
      </c>
      <c r="M54" s="2"/>
      <c r="N54" s="7">
        <f t="shared" si="2"/>
      </c>
      <c r="O54" s="2"/>
      <c r="P54" s="2"/>
      <c r="Q54" s="168"/>
      <c r="R54" s="399">
        <f>IF(OR($H$28="",$H$28=0,$H$54="",$H$54=0),"",$H$54/$H$28)</f>
        <v>0.0030353948723508047</v>
      </c>
      <c r="S54" s="11"/>
      <c r="T54" s="9">
        <f t="shared" si="3"/>
        <v>0.013263855992420654</v>
      </c>
      <c r="U54" s="42"/>
      <c r="V54" s="670" t="s">
        <v>67</v>
      </c>
      <c r="W54" s="671"/>
      <c r="X54" s="671"/>
      <c r="Y54" s="672"/>
    </row>
    <row r="55" spans="1:25" s="150" customFormat="1" ht="12.75">
      <c r="A55" s="151">
        <v>31</v>
      </c>
      <c r="B55" s="162" t="s">
        <v>57</v>
      </c>
      <c r="C55" s="162"/>
      <c r="D55" s="667" t="s">
        <v>343</v>
      </c>
      <c r="E55" s="667"/>
      <c r="F55" s="667"/>
      <c r="G55" s="42"/>
      <c r="H55" s="407">
        <v>105</v>
      </c>
      <c r="I55" s="101"/>
      <c r="J55" s="171"/>
      <c r="K55" s="57"/>
      <c r="L55" s="1">
        <f t="shared" si="1"/>
      </c>
      <c r="M55" s="2"/>
      <c r="N55" s="7">
        <f t="shared" si="2"/>
      </c>
      <c r="O55" s="2"/>
      <c r="P55" s="2"/>
      <c r="Q55" s="168"/>
      <c r="R55" s="399">
        <f>IF(OR($H$28="",$H$28=0,$H$55="",$H$55=0),"",$H$55/$H$28)</f>
        <v>0.0018971217952192532</v>
      </c>
      <c r="S55" s="11"/>
      <c r="T55" s="9">
        <f t="shared" si="3"/>
        <v>0.008289909995262908</v>
      </c>
      <c r="U55" s="42"/>
      <c r="V55" s="676" t="s">
        <v>130</v>
      </c>
      <c r="W55" s="677"/>
      <c r="X55" s="677"/>
      <c r="Y55" s="678"/>
    </row>
    <row r="56" spans="1:25" s="150" customFormat="1" ht="13.5" thickBot="1">
      <c r="A56" s="151">
        <v>32</v>
      </c>
      <c r="B56" s="162" t="s">
        <v>57</v>
      </c>
      <c r="C56" s="162"/>
      <c r="D56" s="667" t="s">
        <v>340</v>
      </c>
      <c r="E56" s="667"/>
      <c r="F56" s="667"/>
      <c r="G56" s="42"/>
      <c r="H56" s="407"/>
      <c r="I56" s="101"/>
      <c r="J56" s="171"/>
      <c r="K56" s="57"/>
      <c r="L56" s="1">
        <f t="shared" si="1"/>
      </c>
      <c r="M56" s="2"/>
      <c r="N56" s="7">
        <f t="shared" si="2"/>
      </c>
      <c r="O56" s="2"/>
      <c r="P56" s="2"/>
      <c r="Q56" s="168"/>
      <c r="R56" s="399">
        <f>IF(OR($H$28="",$H$28=0,$H$56="",$H$56=0),"",$H$56/$H$28)</f>
      </c>
      <c r="S56" s="11"/>
      <c r="T56" s="9">
        <f t="shared" si="3"/>
      </c>
      <c r="U56" s="42"/>
      <c r="V56" s="673"/>
      <c r="W56" s="674"/>
      <c r="X56" s="674"/>
      <c r="Y56" s="675"/>
    </row>
    <row r="57" spans="1:25" s="150" customFormat="1" ht="12.75">
      <c r="A57" s="151">
        <v>33</v>
      </c>
      <c r="B57" s="162" t="s">
        <v>57</v>
      </c>
      <c r="C57" s="162"/>
      <c r="D57" s="667"/>
      <c r="E57" s="667"/>
      <c r="F57" s="667"/>
      <c r="G57" s="42"/>
      <c r="H57" s="407"/>
      <c r="I57" s="101"/>
      <c r="J57" s="171"/>
      <c r="K57" s="57"/>
      <c r="L57" s="1">
        <f t="shared" si="1"/>
      </c>
      <c r="M57" s="2"/>
      <c r="N57" s="7">
        <f t="shared" si="2"/>
      </c>
      <c r="O57" s="2"/>
      <c r="P57" s="2"/>
      <c r="Q57" s="168"/>
      <c r="R57" s="399">
        <f>IF(OR($H$28="",$H$28=0,$H$57="",$H$57=0),"",$H$57/$H$28)</f>
      </c>
      <c r="S57" s="11"/>
      <c r="T57" s="9">
        <f t="shared" si="3"/>
      </c>
      <c r="U57" s="42"/>
      <c r="V57" s="679" t="s">
        <v>126</v>
      </c>
      <c r="W57" s="680"/>
      <c r="X57" s="680"/>
      <c r="Y57" s="681"/>
    </row>
    <row r="58" spans="1:25" s="150" customFormat="1" ht="13.5" thickBot="1">
      <c r="A58" s="151">
        <v>34</v>
      </c>
      <c r="B58" s="162" t="s">
        <v>57</v>
      </c>
      <c r="C58" s="162"/>
      <c r="D58" s="667"/>
      <c r="E58" s="667"/>
      <c r="F58" s="667"/>
      <c r="G58" s="42"/>
      <c r="H58" s="407"/>
      <c r="I58" s="101"/>
      <c r="J58" s="171"/>
      <c r="K58" s="57"/>
      <c r="L58" s="1">
        <f t="shared" si="1"/>
      </c>
      <c r="M58" s="2"/>
      <c r="N58" s="7">
        <f t="shared" si="2"/>
      </c>
      <c r="O58" s="2"/>
      <c r="P58" s="2"/>
      <c r="Q58" s="168"/>
      <c r="R58" s="399">
        <f>IF(OR($H$28="",$H$28=0,$H$58="",$H$58=0),"",$H$58/$H$28)</f>
      </c>
      <c r="S58" s="11"/>
      <c r="T58" s="9">
        <f t="shared" si="3"/>
      </c>
      <c r="U58" s="42"/>
      <c r="V58" s="732">
        <f>IF(OR($H$61="",$V$56=""),"",$H$61/$V$56)</f>
      </c>
      <c r="W58" s="733"/>
      <c r="X58" s="733"/>
      <c r="Y58" s="734"/>
    </row>
    <row r="59" spans="1:25" s="150" customFormat="1" ht="13.5" thickBot="1">
      <c r="A59" s="157">
        <v>35</v>
      </c>
      <c r="B59" s="149" t="s">
        <v>78</v>
      </c>
      <c r="C59" s="149"/>
      <c r="D59" s="42"/>
      <c r="E59" s="42"/>
      <c r="F59" s="42"/>
      <c r="G59" s="42"/>
      <c r="H59" s="5">
        <f>IF(SUM(H31:H58)=0,"",SUM(H31:H58))</f>
        <v>12666</v>
      </c>
      <c r="I59" s="97"/>
      <c r="J59" s="42"/>
      <c r="K59" s="8"/>
      <c r="L59" s="6">
        <f t="shared" si="1"/>
      </c>
      <c r="M59" s="2"/>
      <c r="N59" s="6">
        <f t="shared" si="2"/>
      </c>
      <c r="O59" s="2"/>
      <c r="P59" s="2"/>
      <c r="Q59" s="100"/>
      <c r="R59" s="12">
        <f>IF(OR($H$28="",$H$23="",H59=""),"",H59/$H$28)</f>
        <v>0.22884709198330533</v>
      </c>
      <c r="S59" s="8"/>
      <c r="T59" s="12">
        <f>IF(OR($H$23=0,H59=""),"",H59/$H$59)</f>
        <v>1</v>
      </c>
      <c r="U59" s="42"/>
      <c r="V59" s="698" t="s">
        <v>138</v>
      </c>
      <c r="W59" s="699"/>
      <c r="X59" s="699"/>
      <c r="Y59" s="700"/>
    </row>
    <row r="60" spans="1:25" s="150" customFormat="1" ht="13.5" thickBot="1">
      <c r="A60" s="151"/>
      <c r="B60" s="149"/>
      <c r="C60" s="149"/>
      <c r="D60" s="42"/>
      <c r="E60" s="42"/>
      <c r="F60" s="42"/>
      <c r="G60" s="42"/>
      <c r="H60" s="159"/>
      <c r="I60" s="160"/>
      <c r="J60" s="42"/>
      <c r="K60" s="8"/>
      <c r="L60" s="161"/>
      <c r="M60" s="161"/>
      <c r="N60" s="161"/>
      <c r="O60" s="161"/>
      <c r="P60" s="161"/>
      <c r="Q60" s="42"/>
      <c r="R60" s="500"/>
      <c r="S60" s="42"/>
      <c r="T60" s="500"/>
      <c r="U60" s="42"/>
      <c r="V60" s="701">
        <f>IF($V$58="","",IF($T$6="",$V$58,$V$58-$T$6))</f>
      </c>
      <c r="W60" s="702"/>
      <c r="X60" s="702"/>
      <c r="Y60" s="703"/>
    </row>
    <row r="61" spans="1:25" s="150" customFormat="1" ht="13.5" thickBot="1">
      <c r="A61" s="157">
        <v>36</v>
      </c>
      <c r="B61" s="149" t="s">
        <v>79</v>
      </c>
      <c r="C61" s="149"/>
      <c r="D61" s="42"/>
      <c r="E61" s="42"/>
      <c r="F61" s="42"/>
      <c r="G61" s="42"/>
      <c r="H61" s="13">
        <f>IF(OR($H$23="",$H$28=""),"",IF($H$59="","",H28-$H$59))</f>
        <v>42681</v>
      </c>
      <c r="I61" s="97"/>
      <c r="J61" s="42"/>
      <c r="K61" s="42"/>
      <c r="L61" s="14">
        <f>IF($F$10=0,"",IF(H61="","",H61/$F$10))</f>
      </c>
      <c r="M61" s="2"/>
      <c r="N61" s="14">
        <f>IF($H$10=0,"",IF(H61="","",H61/$H$10))</f>
      </c>
      <c r="O61" s="2"/>
      <c r="P61" s="2"/>
      <c r="Q61" s="42"/>
      <c r="R61" s="500" t="s">
        <v>274</v>
      </c>
      <c r="S61" s="42"/>
      <c r="T61" s="500" t="s">
        <v>275</v>
      </c>
      <c r="U61" s="42"/>
      <c r="V61" s="679" t="s">
        <v>127</v>
      </c>
      <c r="W61" s="680"/>
      <c r="X61" s="680"/>
      <c r="Y61" s="681"/>
    </row>
    <row r="62" spans="1:25" s="150" customFormat="1" ht="13.5" thickBot="1">
      <c r="A62" s="151">
        <v>37</v>
      </c>
      <c r="B62" s="42" t="s">
        <v>60</v>
      </c>
      <c r="C62" s="42"/>
      <c r="D62" s="42"/>
      <c r="E62" s="42"/>
      <c r="F62" s="42"/>
      <c r="G62" s="42"/>
      <c r="H62" s="15">
        <f>IF(N13="","",(N13*R13)+IF(N14="",0,(N14*R14))+IF(N15="",0,(N15*R15)))</f>
        <v>52936.11634100305</v>
      </c>
      <c r="I62" s="97"/>
      <c r="J62" s="42"/>
      <c r="K62" s="42"/>
      <c r="L62" s="7">
        <f>IF($F$10=0,"",IF(H62="","",H62/$F$10))</f>
      </c>
      <c r="M62" s="161"/>
      <c r="N62" s="7">
        <f>IF($H$10=0,"",IF(H62="","",H62/$H$10))</f>
      </c>
      <c r="O62" s="2"/>
      <c r="P62" s="2"/>
      <c r="Q62" s="42"/>
      <c r="R62" s="16">
        <f>IF(OR($H$61="",$N$13=""),"",$H$61/($N$13*$R$13))</f>
        <v>1.0464109311775291</v>
      </c>
      <c r="S62" s="42"/>
      <c r="T62" s="17">
        <f>IF(OR($T$5="",$H$61=""),"",$H$61/$T$5)</f>
        <v>0.06807177033492823</v>
      </c>
      <c r="U62" s="42"/>
      <c r="V62" s="727"/>
      <c r="W62" s="728"/>
      <c r="X62" s="728"/>
      <c r="Y62" s="729"/>
    </row>
    <row r="63" spans="1:25" s="150" customFormat="1" ht="12.75">
      <c r="A63" s="151">
        <v>38</v>
      </c>
      <c r="B63" s="42" t="s">
        <v>61</v>
      </c>
      <c r="C63" s="42"/>
      <c r="D63" s="42"/>
      <c r="E63" s="42"/>
      <c r="F63" s="42"/>
      <c r="G63" s="42"/>
      <c r="H63" s="407"/>
      <c r="I63" s="156"/>
      <c r="J63" s="42"/>
      <c r="K63" s="42"/>
      <c r="L63" s="1">
        <f>IF($F$10=0,"",IF(H63="","",H63/$F$10))</f>
      </c>
      <c r="M63" s="161"/>
      <c r="N63" s="1">
        <f>IF($H$10=0,"",IF(H63="","",H63/$H$10))</f>
      </c>
      <c r="O63" s="2"/>
      <c r="P63" s="2"/>
      <c r="Q63" s="42"/>
      <c r="R63" s="500" t="s">
        <v>276</v>
      </c>
      <c r="S63" s="42"/>
      <c r="T63" s="500" t="s">
        <v>277</v>
      </c>
      <c r="U63" s="42"/>
      <c r="V63" s="698" t="s">
        <v>128</v>
      </c>
      <c r="W63" s="699"/>
      <c r="X63" s="699"/>
      <c r="Y63" s="700"/>
    </row>
    <row r="64" spans="1:25" s="150" customFormat="1" ht="13.5" thickBot="1">
      <c r="A64" s="151">
        <v>39</v>
      </c>
      <c r="B64" s="42" t="s">
        <v>62</v>
      </c>
      <c r="C64" s="42"/>
      <c r="D64" s="42"/>
      <c r="E64" s="42"/>
      <c r="F64" s="42"/>
      <c r="G64" s="42"/>
      <c r="H64" s="407"/>
      <c r="I64" s="156"/>
      <c r="J64" s="42"/>
      <c r="K64" s="42"/>
      <c r="L64" s="1">
        <f>IF($F$10=0,"",IF(H64="","",H64/$F$10))</f>
      </c>
      <c r="M64" s="161"/>
      <c r="N64" s="1">
        <f>IF($H$10=0,"",IF(H64="","",H64/$H$10))</f>
      </c>
      <c r="O64" s="2"/>
      <c r="P64" s="2"/>
      <c r="Q64" s="42"/>
      <c r="R64" s="16">
        <f>IF(OR($H$61="",$N$13=""),"",IF($N$15="",IF($N$14="",$R$62,$H$61/(($N$13*$R$13)+($N$14*$R$14))),$H$61/(($N$13*$R$13)+($N$14*$R$14)+($N$15*$R$15))))</f>
        <v>0.8062737304916401</v>
      </c>
      <c r="S64" s="42"/>
      <c r="T64" s="17">
        <f>IF(OR($H$66="",$H$66=0,$H$66&lt;0,$T$9="",$T$9=0,$T$9&lt;0),"",$H$66/$T$9)</f>
      </c>
      <c r="U64" s="42"/>
      <c r="V64" s="701">
        <f>IF(OR($V$58="",$V$62=""),"",$V$58*$V$62)</f>
      </c>
      <c r="W64" s="702"/>
      <c r="X64" s="702"/>
      <c r="Y64" s="703"/>
    </row>
    <row r="65" spans="1:25" s="150" customFormat="1" ht="12.75">
      <c r="A65" s="151">
        <v>40</v>
      </c>
      <c r="B65" s="42" t="s">
        <v>63</v>
      </c>
      <c r="C65" s="42"/>
      <c r="D65" s="42"/>
      <c r="E65" s="42"/>
      <c r="F65" s="42"/>
      <c r="G65" s="42"/>
      <c r="H65" s="407"/>
      <c r="I65" s="156"/>
      <c r="J65" s="42"/>
      <c r="K65" s="42"/>
      <c r="L65" s="1">
        <f>IF($F$10=0,"",IF(H65="","",H65/$F$10))</f>
      </c>
      <c r="M65" s="161"/>
      <c r="N65" s="1">
        <f>IF($H$10=0,"",IF(H65="","",H65/$H$10))</f>
      </c>
      <c r="O65" s="2"/>
      <c r="P65" s="2"/>
      <c r="Q65" s="42"/>
      <c r="U65" s="42"/>
      <c r="V65" s="698" t="s">
        <v>129</v>
      </c>
      <c r="W65" s="699"/>
      <c r="X65" s="699"/>
      <c r="Y65" s="700"/>
    </row>
    <row r="66" spans="1:25" s="150" customFormat="1" ht="13.5" thickBot="1">
      <c r="A66" s="201">
        <v>41</v>
      </c>
      <c r="B66" s="163" t="s">
        <v>51</v>
      </c>
      <c r="C66" s="163"/>
      <c r="D66" s="43"/>
      <c r="E66" s="43"/>
      <c r="F66" s="43"/>
      <c r="G66" s="43"/>
      <c r="H66" s="5">
        <f>IF(OR($H$23=0,H61=""),"",IF(H62="",H61-H63-H64-H65,H61-H62-H63-H64-H65))</f>
        <v>-10255.11634100305</v>
      </c>
      <c r="I66" s="99"/>
      <c r="J66" s="43"/>
      <c r="K66" s="43"/>
      <c r="L66" s="6">
        <f>IF($F$10=0,"",IF($H$66="","",$H$66/$F$10))</f>
      </c>
      <c r="M66" s="164"/>
      <c r="N66" s="6">
        <f>IF($H$10=0,"",IF($H$66="","",$H$66/$H$10))</f>
      </c>
      <c r="O66" s="14"/>
      <c r="P66" s="14"/>
      <c r="Q66" s="43"/>
      <c r="R66" s="43"/>
      <c r="S66" s="43"/>
      <c r="T66" s="43"/>
      <c r="U66" s="43"/>
      <c r="V66" s="701">
        <f>IF($V$64="","",IF($T$6="",$V$64,$V$64-$T$6))</f>
      </c>
      <c r="W66" s="702"/>
      <c r="X66" s="702"/>
      <c r="Y66" s="703"/>
    </row>
    <row r="67" spans="1:25" ht="12.75" customHeight="1">
      <c r="A67" s="731" t="s">
        <v>338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</row>
    <row r="68" spans="1:25" ht="12.75" customHeight="1">
      <c r="A68" s="730" t="s">
        <v>69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</row>
    <row r="69" spans="1:25" ht="15" customHeight="1">
      <c r="A69" s="723" t="s">
        <v>70</v>
      </c>
      <c r="B69" s="723"/>
      <c r="C69" s="165"/>
      <c r="D69" s="724"/>
      <c r="E69" s="724"/>
      <c r="F69" s="724"/>
      <c r="G69" s="166"/>
      <c r="H69" s="195" t="s">
        <v>71</v>
      </c>
      <c r="I69" s="165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169"/>
      <c r="U69" s="169"/>
      <c r="V69" s="169"/>
      <c r="W69" s="169"/>
      <c r="X69" s="169"/>
      <c r="Y69" s="169"/>
    </row>
    <row r="70" spans="1:25" ht="15" customHeight="1">
      <c r="A70" s="722" t="s">
        <v>141</v>
      </c>
      <c r="B70" s="722"/>
      <c r="C70" s="167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721"/>
    </row>
    <row r="71" spans="1:25" ht="15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721"/>
    </row>
    <row r="72" spans="1:25" ht="15" customHeight="1">
      <c r="A72" s="684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15" customHeight="1">
      <c r="A73" s="684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15" customHeight="1">
      <c r="A74" s="685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</row>
    <row r="75" spans="1:25" ht="1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</row>
    <row r="76" spans="1:25" ht="15" customHeight="1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</row>
    <row r="77" s="226" customFormat="1" ht="15" customHeight="1"/>
    <row r="78" s="226" customFormat="1" ht="15" customHeight="1"/>
    <row r="79" s="226" customFormat="1" ht="15" customHeight="1"/>
    <row r="80" s="226" customFormat="1" ht="15" customHeight="1"/>
    <row r="81" s="226" customFormat="1" ht="15" customHeight="1"/>
    <row r="82" s="226" customFormat="1" ht="15" customHeight="1"/>
    <row r="83" s="226" customFormat="1" ht="9.75"/>
  </sheetData>
  <sheetProtection password="D3AD" sheet="1" objects="1" scenarios="1" selectLockedCells="1"/>
  <mergeCells count="83">
    <mergeCell ref="A76:Y76"/>
    <mergeCell ref="D53:F53"/>
    <mergeCell ref="V53:Y53"/>
    <mergeCell ref="D54:F54"/>
    <mergeCell ref="V54:Y54"/>
    <mergeCell ref="V56:Y56"/>
    <mergeCell ref="D55:F55"/>
    <mergeCell ref="V55:Y55"/>
    <mergeCell ref="V57:Y57"/>
    <mergeCell ref="D57:F57"/>
    <mergeCell ref="V46:Y46"/>
    <mergeCell ref="A73:Y73"/>
    <mergeCell ref="A74:Y74"/>
    <mergeCell ref="A75:Y75"/>
    <mergeCell ref="D56:F56"/>
    <mergeCell ref="D58:F58"/>
    <mergeCell ref="V47:Y47"/>
    <mergeCell ref="V52:Y52"/>
    <mergeCell ref="V50:Y50"/>
    <mergeCell ref="A72:Y72"/>
    <mergeCell ref="V40:Y40"/>
    <mergeCell ref="D20:H20"/>
    <mergeCell ref="D16:H16"/>
    <mergeCell ref="T17:X17"/>
    <mergeCell ref="V41:Y41"/>
    <mergeCell ref="V42:Y42"/>
    <mergeCell ref="V35:Y35"/>
    <mergeCell ref="V36:Y36"/>
    <mergeCell ref="V37:Y37"/>
    <mergeCell ref="V38:Y38"/>
    <mergeCell ref="V49:Y49"/>
    <mergeCell ref="B22:G22"/>
    <mergeCell ref="V29:Y29"/>
    <mergeCell ref="V48:Y48"/>
    <mergeCell ref="V43:Y43"/>
    <mergeCell ref="V44:Y44"/>
    <mergeCell ref="V45:Y45"/>
    <mergeCell ref="V31:Y31"/>
    <mergeCell ref="V32:Y32"/>
    <mergeCell ref="V39:Y39"/>
    <mergeCell ref="V61:Y61"/>
    <mergeCell ref="V59:Y59"/>
    <mergeCell ref="V60:Y60"/>
    <mergeCell ref="D13:H13"/>
    <mergeCell ref="D14:H14"/>
    <mergeCell ref="D15:H15"/>
    <mergeCell ref="V33:Y33"/>
    <mergeCell ref="D17:H17"/>
    <mergeCell ref="D18:H18"/>
    <mergeCell ref="D19:H19"/>
    <mergeCell ref="I10:Y10"/>
    <mergeCell ref="A3:Y3"/>
    <mergeCell ref="V5:X5"/>
    <mergeCell ref="V6:X6"/>
    <mergeCell ref="D7:H7"/>
    <mergeCell ref="D8:H8"/>
    <mergeCell ref="V9:Y9"/>
    <mergeCell ref="V8:X8"/>
    <mergeCell ref="V7:X7"/>
    <mergeCell ref="D9:H9"/>
    <mergeCell ref="A1:Y1"/>
    <mergeCell ref="A4:H4"/>
    <mergeCell ref="D5:H5"/>
    <mergeCell ref="D6:H6"/>
    <mergeCell ref="I4:S4"/>
    <mergeCell ref="A2:Y2"/>
    <mergeCell ref="T4:Y4"/>
    <mergeCell ref="A71:Y71"/>
    <mergeCell ref="A70:B70"/>
    <mergeCell ref="A69:B69"/>
    <mergeCell ref="D70:Y70"/>
    <mergeCell ref="D69:F69"/>
    <mergeCell ref="J69:S69"/>
    <mergeCell ref="V51:Y51"/>
    <mergeCell ref="V34:Y34"/>
    <mergeCell ref="V62:Y62"/>
    <mergeCell ref="A68:Y68"/>
    <mergeCell ref="A67:Y67"/>
    <mergeCell ref="V63:Y63"/>
    <mergeCell ref="V64:Y64"/>
    <mergeCell ref="V65:Y65"/>
    <mergeCell ref="V66:Y66"/>
    <mergeCell ref="V58:Y58"/>
  </mergeCells>
  <conditionalFormatting sqref="N18">
    <cfRule type="cellIs" priority="1" dxfId="1" operator="lessThan" stopIfTrue="1">
      <formula>0</formula>
    </cfRule>
  </conditionalFormatting>
  <conditionalFormatting sqref="T28">
    <cfRule type="cellIs" priority="2" dxfId="0" operator="notEqual" stopIfTrue="1">
      <formula>'I7.25%'!$F$10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scale="70"/>
  <headerFooter alignWithMargins="0">
    <oddHeader>&amp;C&amp;"Arial,Bold"CONFIDENTIAL&amp;R&amp;"Arial,Italic"&amp;A</oddHeader>
    <oddFooter>&amp;C&amp;F
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76"/>
  <sheetViews>
    <sheetView showGridLines="0" showRowColHeaders="0" zoomScale="95" zoomScaleNormal="95" workbookViewId="0" topLeftCell="A2">
      <selection activeCell="F24" sqref="F24"/>
    </sheetView>
  </sheetViews>
  <sheetFormatPr defaultColWidth="9.140625" defaultRowHeight="12.75"/>
  <cols>
    <col min="1" max="1" width="3.28125" style="102" customWidth="1"/>
    <col min="2" max="2" width="13.140625" style="102" customWidth="1"/>
    <col min="3" max="3" width="3.28125" style="102" customWidth="1"/>
    <col min="4" max="4" width="9.7109375" style="102" customWidth="1"/>
    <col min="5" max="5" width="1.421875" style="102" customWidth="1"/>
    <col min="6" max="6" width="10.421875" style="102" customWidth="1"/>
    <col min="7" max="7" width="6.28125" style="102" customWidth="1"/>
    <col min="8" max="8" width="12.8515625" style="102" customWidth="1"/>
    <col min="9" max="9" width="3.00390625" style="102" customWidth="1"/>
    <col min="10" max="10" width="4.7109375" style="102" customWidth="1"/>
    <col min="11" max="11" width="2.8515625" style="102" customWidth="1"/>
    <col min="12" max="12" width="11.28125" style="102" customWidth="1"/>
    <col min="13" max="13" width="0.85546875" style="102" customWidth="1"/>
    <col min="14" max="14" width="12.7109375" style="102" customWidth="1"/>
    <col min="15" max="16" width="0.71875" style="102" customWidth="1"/>
    <col min="17" max="17" width="2.421875" style="102" customWidth="1"/>
    <col min="18" max="18" width="9.7109375" style="102" customWidth="1"/>
    <col min="19" max="19" width="0.85546875" style="102" customWidth="1"/>
    <col min="20" max="20" width="11.7109375" style="102" customWidth="1"/>
    <col min="21" max="21" width="0.85546875" style="102" customWidth="1"/>
    <col min="22" max="22" width="10.421875" style="102" customWidth="1"/>
    <col min="23" max="23" width="0.85546875" style="102" customWidth="1"/>
    <col min="24" max="24" width="11.7109375" style="102" customWidth="1"/>
    <col min="25" max="25" width="0.85546875" style="102" customWidth="1"/>
    <col min="26" max="16384" width="9.140625" style="102" customWidth="1"/>
  </cols>
  <sheetData>
    <row r="1" spans="1:25" ht="18">
      <c r="A1" s="714" t="s">
        <v>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18">
      <c r="A2" s="714" t="s">
        <v>146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5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ht="13.5" thickBot="1">
      <c r="A4" s="715" t="s">
        <v>0</v>
      </c>
      <c r="B4" s="715"/>
      <c r="C4" s="715"/>
      <c r="D4" s="715"/>
      <c r="E4" s="715"/>
      <c r="F4" s="715"/>
      <c r="G4" s="715"/>
      <c r="H4" s="715"/>
      <c r="I4" s="715" t="s">
        <v>12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9" t="s">
        <v>200</v>
      </c>
      <c r="U4" s="720"/>
      <c r="V4" s="720"/>
      <c r="W4" s="720"/>
      <c r="X4" s="720"/>
      <c r="Y4" s="720"/>
    </row>
    <row r="5" spans="1:25" s="107" customFormat="1" ht="13.5" customHeight="1">
      <c r="A5" s="197" t="s">
        <v>114</v>
      </c>
      <c r="B5" s="103" t="s">
        <v>2</v>
      </c>
      <c r="C5" s="103"/>
      <c r="D5" s="716"/>
      <c r="E5" s="716"/>
      <c r="F5" s="716"/>
      <c r="G5" s="716"/>
      <c r="H5" s="717"/>
      <c r="I5" s="104" t="s">
        <v>83</v>
      </c>
      <c r="J5" s="105" t="s">
        <v>75</v>
      </c>
      <c r="K5" s="105"/>
      <c r="L5" s="106"/>
      <c r="M5" s="106"/>
      <c r="N5" s="106"/>
      <c r="O5" s="106"/>
      <c r="P5" s="106"/>
      <c r="Q5" s="106"/>
      <c r="R5" s="106"/>
      <c r="S5" s="106"/>
      <c r="T5" s="18"/>
      <c r="U5" s="106"/>
      <c r="V5" s="709" t="s">
        <v>134</v>
      </c>
      <c r="W5" s="709"/>
      <c r="X5" s="709"/>
      <c r="Y5" s="39"/>
    </row>
    <row r="6" spans="1:25" s="107" customFormat="1" ht="13.5" customHeight="1">
      <c r="A6" s="113" t="s">
        <v>115</v>
      </c>
      <c r="B6" s="108" t="s">
        <v>1</v>
      </c>
      <c r="C6" s="108"/>
      <c r="D6" s="692"/>
      <c r="E6" s="692"/>
      <c r="F6" s="692"/>
      <c r="G6" s="692"/>
      <c r="H6" s="693"/>
      <c r="I6" s="109" t="s">
        <v>84</v>
      </c>
      <c r="J6" s="110"/>
      <c r="K6" s="111" t="s">
        <v>14</v>
      </c>
      <c r="L6" s="112" t="s">
        <v>73</v>
      </c>
      <c r="M6" s="112"/>
      <c r="N6" s="112"/>
      <c r="O6" s="112"/>
      <c r="P6" s="112"/>
      <c r="Q6" s="112"/>
      <c r="R6" s="110" t="s">
        <v>14</v>
      </c>
      <c r="S6" s="110"/>
      <c r="T6" s="19">
        <f>IF(L13="","",SUM(L13:L15))</f>
        <v>0</v>
      </c>
      <c r="U6" s="112"/>
      <c r="V6" s="710">
        <f>IF(OR(T5="",F10=""),"",T5/F10)</f>
      </c>
      <c r="W6" s="710"/>
      <c r="X6" s="710"/>
      <c r="Y6" s="38"/>
    </row>
    <row r="7" spans="1:25" s="107" customFormat="1" ht="13.5" customHeight="1">
      <c r="A7" s="113" t="s">
        <v>116</v>
      </c>
      <c r="B7" s="108" t="s">
        <v>3</v>
      </c>
      <c r="C7" s="108"/>
      <c r="D7" s="692"/>
      <c r="E7" s="692"/>
      <c r="F7" s="692"/>
      <c r="G7" s="692"/>
      <c r="H7" s="693"/>
      <c r="I7" s="109" t="s">
        <v>85</v>
      </c>
      <c r="J7" s="110"/>
      <c r="K7" s="111" t="s">
        <v>13</v>
      </c>
      <c r="L7" s="112" t="s">
        <v>45</v>
      </c>
      <c r="M7" s="112" t="s">
        <v>47</v>
      </c>
      <c r="N7" s="20"/>
      <c r="O7" s="114" t="s">
        <v>23</v>
      </c>
      <c r="P7" s="114"/>
      <c r="Q7" s="112"/>
      <c r="R7" s="110" t="s">
        <v>13</v>
      </c>
      <c r="S7" s="110"/>
      <c r="T7" s="19">
        <f>IF(OR(N7="",T6=""),"",T6*N7)</f>
      </c>
      <c r="U7" s="112"/>
      <c r="V7" s="713" t="s">
        <v>135</v>
      </c>
      <c r="W7" s="713"/>
      <c r="X7" s="713"/>
      <c r="Y7" s="40"/>
    </row>
    <row r="8" spans="1:25" s="107" customFormat="1" ht="13.5" customHeight="1" thickBot="1">
      <c r="A8" s="113"/>
      <c r="B8" s="108"/>
      <c r="C8" s="108"/>
      <c r="D8" s="692"/>
      <c r="E8" s="692"/>
      <c r="F8" s="692"/>
      <c r="G8" s="692"/>
      <c r="H8" s="693"/>
      <c r="I8" s="109" t="s">
        <v>86</v>
      </c>
      <c r="J8" s="110"/>
      <c r="K8" s="111" t="s">
        <v>13</v>
      </c>
      <c r="L8" s="112" t="s">
        <v>46</v>
      </c>
      <c r="M8" s="112"/>
      <c r="N8" s="112"/>
      <c r="O8" s="112"/>
      <c r="P8" s="112"/>
      <c r="Q8" s="112"/>
      <c r="R8" s="110" t="s">
        <v>13</v>
      </c>
      <c r="S8" s="110"/>
      <c r="T8" s="21"/>
      <c r="U8" s="112"/>
      <c r="V8" s="710">
        <f>IF(OR(T5="",H10=""),"",T5/H10)</f>
      </c>
      <c r="W8" s="710"/>
      <c r="X8" s="710"/>
      <c r="Y8" s="38"/>
    </row>
    <row r="9" spans="1:25" s="107" customFormat="1" ht="13.5" customHeight="1" thickBot="1" thickTop="1">
      <c r="A9" s="113"/>
      <c r="B9" s="108" t="s">
        <v>4</v>
      </c>
      <c r="C9" s="108"/>
      <c r="D9" s="692"/>
      <c r="E9" s="692"/>
      <c r="F9" s="692"/>
      <c r="G9" s="692"/>
      <c r="H9" s="693"/>
      <c r="I9" s="115" t="s">
        <v>87</v>
      </c>
      <c r="J9" s="116"/>
      <c r="K9" s="117" t="s">
        <v>15</v>
      </c>
      <c r="L9" s="118" t="s">
        <v>132</v>
      </c>
      <c r="M9" s="118"/>
      <c r="N9" s="118"/>
      <c r="O9" s="118"/>
      <c r="P9" s="118"/>
      <c r="Q9" s="118"/>
      <c r="R9" s="119" t="s">
        <v>15</v>
      </c>
      <c r="S9" s="119"/>
      <c r="T9" s="22">
        <f>IF(T5="","",IF(T6="",IF(N7="",T5+T8,T5+T7+T8),IF(N7="",T5-T6+T8,T5-T6+T7+T8)))</f>
      </c>
      <c r="U9" s="118"/>
      <c r="V9" s="711"/>
      <c r="W9" s="711"/>
      <c r="X9" s="711"/>
      <c r="Y9" s="712"/>
    </row>
    <row r="10" spans="1:25" s="107" customFormat="1" ht="13.5" customHeight="1" thickBot="1">
      <c r="A10" s="113" t="s">
        <v>117</v>
      </c>
      <c r="B10" s="108" t="s">
        <v>72</v>
      </c>
      <c r="C10" s="108"/>
      <c r="D10" s="120"/>
      <c r="E10" s="121" t="s">
        <v>74</v>
      </c>
      <c r="F10" s="72"/>
      <c r="G10" s="122" t="s">
        <v>5</v>
      </c>
      <c r="H10" s="73"/>
      <c r="I10" s="706" t="s">
        <v>16</v>
      </c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</row>
    <row r="11" spans="1:25" s="107" customFormat="1" ht="13.5" customHeight="1">
      <c r="A11" s="113" t="s">
        <v>118</v>
      </c>
      <c r="B11" s="108" t="s">
        <v>6</v>
      </c>
      <c r="C11" s="108"/>
      <c r="D11" s="23"/>
      <c r="E11" s="108"/>
      <c r="F11" s="108"/>
      <c r="G11" s="123"/>
      <c r="H11" s="124"/>
      <c r="I11" s="125"/>
      <c r="J11" s="126"/>
      <c r="K11" s="126" t="s">
        <v>108</v>
      </c>
      <c r="L11" s="127" t="s">
        <v>109</v>
      </c>
      <c r="M11" s="127"/>
      <c r="N11" s="127" t="s">
        <v>110</v>
      </c>
      <c r="O11" s="127"/>
      <c r="P11" s="127"/>
      <c r="Q11" s="127"/>
      <c r="R11" s="127" t="s">
        <v>111</v>
      </c>
      <c r="S11" s="127"/>
      <c r="T11" s="127" t="s">
        <v>112</v>
      </c>
      <c r="U11" s="127"/>
      <c r="V11" s="127" t="s">
        <v>113</v>
      </c>
      <c r="W11" s="127"/>
      <c r="X11" s="127" t="s">
        <v>131</v>
      </c>
      <c r="Y11" s="128"/>
    </row>
    <row r="12" spans="1:25" s="107" customFormat="1" ht="12.75">
      <c r="A12" s="113"/>
      <c r="B12" s="123" t="s">
        <v>48</v>
      </c>
      <c r="C12" s="123"/>
      <c r="D12" s="23"/>
      <c r="E12" s="108"/>
      <c r="F12" s="108"/>
      <c r="G12" s="123" t="s">
        <v>11</v>
      </c>
      <c r="H12" s="24"/>
      <c r="I12" s="129"/>
      <c r="J12" s="26"/>
      <c r="K12" s="130" t="s">
        <v>139</v>
      </c>
      <c r="L12" s="130" t="s">
        <v>90</v>
      </c>
      <c r="M12" s="130"/>
      <c r="N12" s="130" t="s">
        <v>91</v>
      </c>
      <c r="O12" s="130"/>
      <c r="P12" s="130"/>
      <c r="Q12" s="130"/>
      <c r="R12" s="130" t="s">
        <v>92</v>
      </c>
      <c r="S12" s="130"/>
      <c r="T12" s="130" t="s">
        <v>93</v>
      </c>
      <c r="U12" s="130"/>
      <c r="V12" s="130" t="s">
        <v>136</v>
      </c>
      <c r="W12" s="130"/>
      <c r="X12" s="130" t="s">
        <v>53</v>
      </c>
      <c r="Y12" s="131"/>
    </row>
    <row r="13" spans="1:25" s="107" customFormat="1" ht="13.5" customHeight="1">
      <c r="A13" s="113" t="s">
        <v>119</v>
      </c>
      <c r="B13" s="108" t="s">
        <v>7</v>
      </c>
      <c r="C13" s="108"/>
      <c r="D13" s="704"/>
      <c r="E13" s="704"/>
      <c r="F13" s="704"/>
      <c r="G13" s="704"/>
      <c r="H13" s="705"/>
      <c r="I13" s="132" t="s">
        <v>105</v>
      </c>
      <c r="J13" s="130" t="s">
        <v>17</v>
      </c>
      <c r="K13" s="215" t="b">
        <v>0</v>
      </c>
      <c r="L13" s="25">
        <f>T5*0.75</f>
        <v>0</v>
      </c>
      <c r="M13" s="26"/>
      <c r="N13" s="27">
        <f>IF(K13,IF(OR(L13="",R13="",T13=""),"",L13*T13/R13),IF(OR(L13="",R13="",T13="",V13=""),"",ABS(PMT(T13/R13,R13*V13,L13))))</f>
      </c>
      <c r="O13" s="27"/>
      <c r="P13" s="62"/>
      <c r="Q13" s="69"/>
      <c r="R13" s="28">
        <v>12</v>
      </c>
      <c r="S13" s="26"/>
      <c r="T13" s="29"/>
      <c r="U13" s="26"/>
      <c r="V13" s="30">
        <v>25</v>
      </c>
      <c r="W13" s="26"/>
      <c r="X13" s="30">
        <v>25</v>
      </c>
      <c r="Y13" s="36"/>
    </row>
    <row r="14" spans="1:25" s="107" customFormat="1" ht="13.5" customHeight="1">
      <c r="A14" s="113"/>
      <c r="B14" s="108" t="s">
        <v>89</v>
      </c>
      <c r="C14" s="108"/>
      <c r="D14" s="692"/>
      <c r="E14" s="692"/>
      <c r="F14" s="692"/>
      <c r="G14" s="692"/>
      <c r="H14" s="693"/>
      <c r="I14" s="132" t="s">
        <v>106</v>
      </c>
      <c r="J14" s="130" t="s">
        <v>18</v>
      </c>
      <c r="K14" s="215" t="b">
        <v>1</v>
      </c>
      <c r="L14" s="25">
        <f>T5*0.25</f>
        <v>0</v>
      </c>
      <c r="M14" s="26"/>
      <c r="N14" s="27">
        <f>IF(K14,IF(OR(L14="",R14="",T14=""),"",L14*T14/R14),IF(OR(L14="",R14="",T14="",V14=""),"",ABS(PMT(T14/R14,R14*V14,L14))))</f>
      </c>
      <c r="O14" s="68"/>
      <c r="P14" s="62"/>
      <c r="Q14" s="70"/>
      <c r="R14" s="28">
        <v>12</v>
      </c>
      <c r="S14" s="26"/>
      <c r="T14" s="29"/>
      <c r="U14" s="26"/>
      <c r="V14" s="30">
        <v>25</v>
      </c>
      <c r="W14" s="26"/>
      <c r="X14" s="30">
        <v>25</v>
      </c>
      <c r="Y14" s="36"/>
    </row>
    <row r="15" spans="1:25" s="107" customFormat="1" ht="13.5" thickBot="1">
      <c r="A15" s="113" t="s">
        <v>120</v>
      </c>
      <c r="B15" s="108" t="s">
        <v>9</v>
      </c>
      <c r="C15" s="108"/>
      <c r="D15" s="692"/>
      <c r="E15" s="692"/>
      <c r="F15" s="692"/>
      <c r="G15" s="692"/>
      <c r="H15" s="693"/>
      <c r="I15" s="133" t="s">
        <v>107</v>
      </c>
      <c r="J15" s="134" t="s">
        <v>19</v>
      </c>
      <c r="K15" s="216" t="b">
        <v>0</v>
      </c>
      <c r="L15" s="31"/>
      <c r="M15" s="32"/>
      <c r="N15" s="27">
        <f>IF(K15,IF(OR(L15="",R15="",T15=""),"",L15*T15/R15),IF(OR(L15="",R15="",T15="",V15=""),"",ABS(PMT(T15/R15,R15*V15,L15))))</f>
      </c>
      <c r="O15" s="63"/>
      <c r="P15" s="63"/>
      <c r="Q15" s="32"/>
      <c r="R15" s="33"/>
      <c r="S15" s="32"/>
      <c r="T15" s="34"/>
      <c r="U15" s="32"/>
      <c r="V15" s="35"/>
      <c r="W15" s="32"/>
      <c r="X15" s="35"/>
      <c r="Y15" s="37"/>
    </row>
    <row r="16" spans="1:25" s="107" customFormat="1" ht="13.5" customHeight="1" thickBot="1">
      <c r="A16" s="113" t="s">
        <v>121</v>
      </c>
      <c r="B16" s="108" t="s">
        <v>8</v>
      </c>
      <c r="C16" s="108"/>
      <c r="D16" s="692"/>
      <c r="E16" s="692"/>
      <c r="F16" s="692"/>
      <c r="G16" s="692"/>
      <c r="H16" s="693"/>
      <c r="I16" s="196" t="s">
        <v>100</v>
      </c>
      <c r="J16" s="135"/>
      <c r="K16" s="135"/>
      <c r="L16" s="136"/>
      <c r="M16" s="136"/>
      <c r="N16" s="136"/>
      <c r="O16" s="136"/>
      <c r="P16" s="136"/>
      <c r="Q16" s="137"/>
      <c r="R16" s="136"/>
      <c r="S16" s="136"/>
      <c r="T16" s="136"/>
      <c r="U16" s="136"/>
      <c r="V16" s="549" t="s">
        <v>142</v>
      </c>
      <c r="W16" s="136"/>
      <c r="X16" s="550"/>
      <c r="Y16" s="137" t="s">
        <v>23</v>
      </c>
    </row>
    <row r="17" spans="1:25" s="107" customFormat="1" ht="13.5" customHeight="1" thickBot="1">
      <c r="A17" s="113" t="s">
        <v>122</v>
      </c>
      <c r="B17" s="108" t="s">
        <v>52</v>
      </c>
      <c r="C17" s="108"/>
      <c r="D17" s="692"/>
      <c r="E17" s="692"/>
      <c r="F17" s="692"/>
      <c r="G17" s="692"/>
      <c r="H17" s="693"/>
      <c r="I17" s="85" t="s">
        <v>102</v>
      </c>
      <c r="J17" s="74"/>
      <c r="K17" s="74"/>
      <c r="L17" s="138"/>
      <c r="M17" s="67" t="s">
        <v>82</v>
      </c>
      <c r="N17" s="52">
        <f>X28</f>
        <v>46860</v>
      </c>
      <c r="O17" s="76"/>
      <c r="P17" s="48"/>
      <c r="Q17" s="46"/>
      <c r="R17" s="548" t="b">
        <v>0</v>
      </c>
      <c r="S17" s="547"/>
      <c r="T17" s="694" t="s">
        <v>279</v>
      </c>
      <c r="U17" s="694"/>
      <c r="V17" s="694"/>
      <c r="W17" s="694"/>
      <c r="X17" s="695"/>
      <c r="Y17" s="47"/>
    </row>
    <row r="18" spans="1:25" s="107" customFormat="1" ht="13.5" customHeight="1">
      <c r="A18" s="113" t="s">
        <v>123</v>
      </c>
      <c r="B18" s="108" t="s">
        <v>10</v>
      </c>
      <c r="C18" s="108"/>
      <c r="D18" s="692"/>
      <c r="E18" s="692"/>
      <c r="F18" s="692"/>
      <c r="G18" s="692"/>
      <c r="H18" s="693"/>
      <c r="I18" s="85" t="s">
        <v>103</v>
      </c>
      <c r="J18" s="48"/>
      <c r="K18" s="48"/>
      <c r="L18" s="138"/>
      <c r="M18" s="67" t="s">
        <v>101</v>
      </c>
      <c r="N18" s="75"/>
      <c r="O18" s="48"/>
      <c r="P18" s="48"/>
      <c r="Q18" s="48"/>
      <c r="R18" s="555" t="s">
        <v>286</v>
      </c>
      <c r="S18" s="556"/>
      <c r="T18" s="557" t="s">
        <v>280</v>
      </c>
      <c r="U18" s="556"/>
      <c r="V18" s="558" t="s">
        <v>333</v>
      </c>
      <c r="W18" s="559"/>
      <c r="X18" s="560" t="s">
        <v>284</v>
      </c>
      <c r="Y18" s="50"/>
    </row>
    <row r="19" spans="1:25" s="107" customFormat="1" ht="13.5" customHeight="1">
      <c r="A19" s="113" t="s">
        <v>124</v>
      </c>
      <c r="B19" s="139" t="s">
        <v>49</v>
      </c>
      <c r="C19" s="108"/>
      <c r="D19" s="692"/>
      <c r="E19" s="692"/>
      <c r="F19" s="692"/>
      <c r="G19" s="692"/>
      <c r="H19" s="693"/>
      <c r="I19" s="85" t="s">
        <v>104</v>
      </c>
      <c r="J19" s="48"/>
      <c r="K19" s="48"/>
      <c r="L19" s="138"/>
      <c r="M19" s="140" t="s">
        <v>143</v>
      </c>
      <c r="N19" s="87"/>
      <c r="O19" s="84"/>
      <c r="P19" s="48"/>
      <c r="Q19" s="48"/>
      <c r="R19" s="552">
        <f>'Rent Roll'!D5</f>
      </c>
      <c r="S19" s="501"/>
      <c r="T19" s="503">
        <f>'Rent Roll'!J5</f>
      </c>
      <c r="U19" s="501"/>
      <c r="V19" s="504">
        <f>'Rent Roll'!L5</f>
      </c>
      <c r="W19" s="501"/>
      <c r="X19" s="502">
        <f>'Rent Roll'!P5</f>
      </c>
      <c r="Y19" s="50"/>
    </row>
    <row r="20" spans="1:25" s="107" customFormat="1" ht="13.5" customHeight="1" thickBot="1">
      <c r="A20" s="141" t="s">
        <v>125</v>
      </c>
      <c r="B20" s="142" t="s">
        <v>88</v>
      </c>
      <c r="C20" s="143"/>
      <c r="D20" s="690"/>
      <c r="E20" s="690"/>
      <c r="F20" s="690"/>
      <c r="G20" s="690"/>
      <c r="H20" s="691"/>
      <c r="I20" s="144" t="s">
        <v>137</v>
      </c>
      <c r="J20" s="145"/>
      <c r="K20" s="145"/>
      <c r="L20" s="145"/>
      <c r="M20" s="96" t="s">
        <v>133</v>
      </c>
      <c r="N20" s="52">
        <f>IF(N17="","",IF(N19="",N17*(1+N18),N17+(N19*T28)))</f>
        <v>46860</v>
      </c>
      <c r="O20" s="51"/>
      <c r="P20" s="53"/>
      <c r="Q20" s="48"/>
      <c r="R20" s="553" t="s">
        <v>287</v>
      </c>
      <c r="S20" s="83"/>
      <c r="T20" s="554" t="s">
        <v>288</v>
      </c>
      <c r="U20" s="80"/>
      <c r="V20" s="554" t="s">
        <v>332</v>
      </c>
      <c r="W20" s="80"/>
      <c r="X20" s="554" t="s">
        <v>289</v>
      </c>
      <c r="Y20" s="94"/>
    </row>
    <row r="21" spans="1:25" ht="13.5" customHeight="1" thickBot="1">
      <c r="A21" s="194" t="s">
        <v>40</v>
      </c>
      <c r="B21" s="146"/>
      <c r="C21" s="146"/>
      <c r="D21" s="213"/>
      <c r="E21" s="213"/>
      <c r="F21" s="213"/>
      <c r="G21" s="213"/>
      <c r="H21" s="213"/>
      <c r="I21" s="56"/>
      <c r="J21" s="56"/>
      <c r="K21" s="56"/>
      <c r="L21" s="214"/>
      <c r="M21" s="214"/>
      <c r="N21" s="214"/>
      <c r="O21" s="56"/>
      <c r="P21" s="61"/>
      <c r="Q21" s="579">
        <v>1</v>
      </c>
      <c r="R21" s="199" t="s">
        <v>344</v>
      </c>
      <c r="S21" s="66"/>
      <c r="T21" s="44">
        <v>12</v>
      </c>
      <c r="U21" s="66"/>
      <c r="V21" s="198">
        <v>2607</v>
      </c>
      <c r="W21" s="82"/>
      <c r="X21" s="49">
        <f aca="true" t="shared" si="0" ref="X21:X27">IF(OR(T21=0,V21=0),"",T21*V21)</f>
        <v>31284</v>
      </c>
      <c r="Y21" s="94"/>
    </row>
    <row r="22" spans="1:25" ht="13.5" customHeight="1">
      <c r="A22" s="147"/>
      <c r="B22" s="696" t="s">
        <v>20</v>
      </c>
      <c r="C22" s="696"/>
      <c r="D22" s="696"/>
      <c r="E22" s="696"/>
      <c r="F22" s="696"/>
      <c r="G22" s="696"/>
      <c r="H22" s="189" t="s">
        <v>140</v>
      </c>
      <c r="I22" s="189"/>
      <c r="J22" s="189"/>
      <c r="K22" s="189"/>
      <c r="L22" s="189" t="s">
        <v>22</v>
      </c>
      <c r="M22" s="190"/>
      <c r="N22" s="189" t="s">
        <v>21</v>
      </c>
      <c r="O22" s="77"/>
      <c r="P22" s="78"/>
      <c r="Q22" s="579">
        <v>2</v>
      </c>
      <c r="R22" s="200" t="s">
        <v>345</v>
      </c>
      <c r="S22" s="83"/>
      <c r="T22" s="45">
        <v>12</v>
      </c>
      <c r="U22" s="80"/>
      <c r="V22" s="198">
        <v>1298</v>
      </c>
      <c r="W22" s="82"/>
      <c r="X22" s="49">
        <f t="shared" si="0"/>
        <v>15576</v>
      </c>
      <c r="Y22" s="94"/>
    </row>
    <row r="23" spans="1:25" s="150" customFormat="1" ht="12.75">
      <c r="A23" s="148">
        <v>1</v>
      </c>
      <c r="B23" s="149" t="s">
        <v>76</v>
      </c>
      <c r="C23" s="149"/>
      <c r="D23" s="42"/>
      <c r="E23" s="42"/>
      <c r="F23" s="42"/>
      <c r="G23" s="42"/>
      <c r="H23" s="4">
        <f>IF(X16&lt;&gt;"",X16,IF(AND(N20="",X28=""),"",IF(N20&lt;&gt;"",N20,X28)))</f>
        <v>46860</v>
      </c>
      <c r="I23" s="71"/>
      <c r="J23" s="42"/>
      <c r="K23" s="8"/>
      <c r="L23" s="1">
        <f>IF($F$10=0,"",IF($H$23="","",$H$23/$F$10))</f>
      </c>
      <c r="M23" s="2"/>
      <c r="N23" s="1">
        <f>IF($H$10=0,"",IF($H$23="","",$H$23/$H$10))</f>
      </c>
      <c r="O23" s="64"/>
      <c r="P23" s="2"/>
      <c r="Q23" s="579">
        <v>3</v>
      </c>
      <c r="R23" s="200" t="s">
        <v>346</v>
      </c>
      <c r="S23" s="81"/>
      <c r="T23" s="45">
        <v>0</v>
      </c>
      <c r="U23" s="81"/>
      <c r="V23" s="198">
        <v>950</v>
      </c>
      <c r="W23" s="82"/>
      <c r="X23" s="49">
        <f t="shared" si="0"/>
      </c>
      <c r="Y23" s="94"/>
    </row>
    <row r="24" spans="1:25" s="150" customFormat="1" ht="12.75">
      <c r="A24" s="151">
        <v>2</v>
      </c>
      <c r="B24" s="152" t="s">
        <v>80</v>
      </c>
      <c r="C24" s="152"/>
      <c r="D24" s="42"/>
      <c r="E24" s="42" t="s">
        <v>47</v>
      </c>
      <c r="F24" s="406">
        <v>0.05</v>
      </c>
      <c r="G24" s="154" t="s">
        <v>44</v>
      </c>
      <c r="H24" s="3">
        <f>IF($H$23="","",$H$23*F24)</f>
        <v>2343</v>
      </c>
      <c r="I24" s="97"/>
      <c r="J24" s="42"/>
      <c r="K24" s="8"/>
      <c r="L24" s="1">
        <f>IF($F$10=0,"",IF(H24="","",H24/$F$10))</f>
      </c>
      <c r="M24" s="2"/>
      <c r="N24" s="1">
        <f>IF($H$10=0,"",IF(H24="","",H24/$H$10))</f>
      </c>
      <c r="O24" s="64"/>
      <c r="P24" s="2"/>
      <c r="Q24" s="579">
        <v>4</v>
      </c>
      <c r="R24" s="200" t="s">
        <v>198</v>
      </c>
      <c r="S24" s="81"/>
      <c r="T24" s="45"/>
      <c r="U24" s="81"/>
      <c r="V24" s="198"/>
      <c r="W24" s="82"/>
      <c r="X24" s="49">
        <f t="shared" si="0"/>
      </c>
      <c r="Y24" s="94"/>
    </row>
    <row r="25" spans="1:25" s="150" customFormat="1" ht="12.75">
      <c r="A25" s="151">
        <v>3</v>
      </c>
      <c r="B25" s="155" t="s">
        <v>58</v>
      </c>
      <c r="C25" s="155"/>
      <c r="D25" s="42"/>
      <c r="E25" s="42"/>
      <c r="F25" s="42"/>
      <c r="G25" s="42"/>
      <c r="H25" s="407"/>
      <c r="I25" s="156"/>
      <c r="J25" s="42"/>
      <c r="K25" s="8"/>
      <c r="L25" s="1">
        <f>IF($F$10=0,"",IF(H25=0,"",H25/$F$10))</f>
      </c>
      <c r="M25" s="2"/>
      <c r="N25" s="1">
        <f>IF($H$10=0,"",IF(H25=0,"",H25/$H$10))</f>
      </c>
      <c r="O25" s="64"/>
      <c r="P25" s="2"/>
      <c r="Q25" s="579">
        <v>5</v>
      </c>
      <c r="R25" s="200" t="s">
        <v>198</v>
      </c>
      <c r="S25" s="81"/>
      <c r="T25" s="45"/>
      <c r="U25" s="81"/>
      <c r="V25" s="198"/>
      <c r="W25" s="82"/>
      <c r="X25" s="49">
        <f t="shared" si="0"/>
      </c>
      <c r="Y25" s="94"/>
    </row>
    <row r="26" spans="1:27" s="150" customFormat="1" ht="12.75">
      <c r="A26" s="151">
        <v>4</v>
      </c>
      <c r="B26" s="155" t="s">
        <v>50</v>
      </c>
      <c r="C26" s="155"/>
      <c r="D26" s="42"/>
      <c r="E26" s="42"/>
      <c r="F26" s="42"/>
      <c r="G26" s="42"/>
      <c r="H26" s="4">
        <f>IF($H$23="","",$H$23-H24-H25)</f>
        <v>44517</v>
      </c>
      <c r="I26" s="98"/>
      <c r="J26" s="42"/>
      <c r="K26" s="8"/>
      <c r="L26" s="1">
        <f>IF($F$10=0,"",IF($H$23="","",H26/$F$10))</f>
      </c>
      <c r="M26" s="2"/>
      <c r="N26" s="1">
        <f>IF($H$10=0,"",IF($H$23="","",H26/$H$10))</f>
      </c>
      <c r="O26" s="64"/>
      <c r="P26" s="2"/>
      <c r="Q26" s="579">
        <v>6</v>
      </c>
      <c r="R26" s="200" t="s">
        <v>198</v>
      </c>
      <c r="S26" s="81"/>
      <c r="T26" s="45"/>
      <c r="U26" s="81"/>
      <c r="V26" s="198"/>
      <c r="W26" s="82"/>
      <c r="X26" s="49">
        <f t="shared" si="0"/>
      </c>
      <c r="Y26" s="94"/>
      <c r="AA26" s="155"/>
    </row>
    <row r="27" spans="1:25" s="150" customFormat="1" ht="12.75">
      <c r="A27" s="151">
        <v>5</v>
      </c>
      <c r="B27" s="155" t="s">
        <v>59</v>
      </c>
      <c r="C27" s="155"/>
      <c r="D27" s="42"/>
      <c r="E27" s="42"/>
      <c r="F27" s="42"/>
      <c r="G27" s="42"/>
      <c r="H27" s="407"/>
      <c r="I27" s="156"/>
      <c r="J27" s="42"/>
      <c r="K27" s="8"/>
      <c r="L27" s="1">
        <f>IF($F$10=0,"",IF(H27=0,"",H27/$F$10))</f>
      </c>
      <c r="M27" s="2"/>
      <c r="N27" s="1">
        <f>IF($H$10=0,"",IF(H27=0,"",H27/$H$10))</f>
      </c>
      <c r="O27" s="64"/>
      <c r="P27" s="2"/>
      <c r="Q27" s="579">
        <v>7</v>
      </c>
      <c r="R27" s="200" t="s">
        <v>198</v>
      </c>
      <c r="S27" s="81"/>
      <c r="T27" s="45"/>
      <c r="U27" s="81"/>
      <c r="V27" s="198"/>
      <c r="W27" s="82"/>
      <c r="X27" s="49">
        <f t="shared" si="0"/>
      </c>
      <c r="Y27" s="94"/>
    </row>
    <row r="28" spans="1:25" s="150" customFormat="1" ht="13.5" thickBot="1">
      <c r="A28" s="157">
        <v>6</v>
      </c>
      <c r="B28" s="152" t="s">
        <v>77</v>
      </c>
      <c r="C28" s="152"/>
      <c r="D28" s="42"/>
      <c r="E28" s="42"/>
      <c r="F28" s="42"/>
      <c r="G28" s="42"/>
      <c r="H28" s="5">
        <f>IF($H$23="","",H26+H27)</f>
        <v>44517</v>
      </c>
      <c r="I28" s="97"/>
      <c r="J28" s="42"/>
      <c r="K28" s="8"/>
      <c r="L28" s="6">
        <f>IF($F$10=0,"",IF($H$23="","",H28/$F$10))</f>
      </c>
      <c r="M28" s="2"/>
      <c r="N28" s="6">
        <f>IF($H$10=0,"",IF($H$23="","",H28/$H$10))</f>
      </c>
      <c r="O28" s="64"/>
      <c r="P28" s="2"/>
      <c r="Q28" s="79"/>
      <c r="R28" s="561" t="str">
        <f>IF(R17,"RR Ttl Sq.Ft.:","Total Sq.Ft.:")</f>
        <v>Total Sq.Ft.:</v>
      </c>
      <c r="S28" s="51"/>
      <c r="T28" s="52">
        <f>IF(R17,T19,IF(SUM(T21:T27)=0,"",SUM(T21:T27)))</f>
        <v>24</v>
      </c>
      <c r="U28" s="51"/>
      <c r="V28" s="561" t="str">
        <f>IF(R17,"RR GPRI:","GPRI:")</f>
        <v>GPRI:</v>
      </c>
      <c r="W28" s="54"/>
      <c r="X28" s="55">
        <f>IF(R17,X19,IF(SUM(X21:X27)=0,"",SUM(X21:X27)))</f>
        <v>46860</v>
      </c>
      <c r="Y28" s="95"/>
    </row>
    <row r="29" spans="1:25" s="150" customFormat="1" ht="13.5" thickBot="1">
      <c r="A29" s="151"/>
      <c r="B29" s="158"/>
      <c r="C29" s="158"/>
      <c r="D29" s="57"/>
      <c r="E29" s="57"/>
      <c r="F29" s="57"/>
      <c r="G29" s="57"/>
      <c r="H29" s="97"/>
      <c r="I29" s="97"/>
      <c r="J29" s="57"/>
      <c r="K29" s="57"/>
      <c r="L29" s="58"/>
      <c r="M29" s="58"/>
      <c r="N29" s="58"/>
      <c r="O29" s="88"/>
      <c r="P29" s="89"/>
      <c r="Q29" s="65"/>
      <c r="R29" s="179"/>
      <c r="S29" s="179"/>
      <c r="T29" s="179"/>
      <c r="U29" s="179"/>
      <c r="V29" s="697"/>
      <c r="W29" s="697"/>
      <c r="X29" s="697"/>
      <c r="Y29" s="697"/>
    </row>
    <row r="30" spans="1:25" s="150" customFormat="1" ht="12.75">
      <c r="A30" s="151"/>
      <c r="B30" s="42" t="s">
        <v>81</v>
      </c>
      <c r="C30" s="42"/>
      <c r="D30" s="42"/>
      <c r="E30" s="42"/>
      <c r="F30" s="42"/>
      <c r="G30" s="42"/>
      <c r="H30" s="159"/>
      <c r="I30" s="160"/>
      <c r="J30" s="42"/>
      <c r="K30" s="8"/>
      <c r="L30" s="161"/>
      <c r="M30" s="161"/>
      <c r="N30" s="161"/>
      <c r="O30" s="2"/>
      <c r="P30" s="90"/>
      <c r="Q30" s="91"/>
      <c r="R30" s="191" t="s">
        <v>41</v>
      </c>
      <c r="S30" s="191"/>
      <c r="T30" s="191" t="s">
        <v>43</v>
      </c>
      <c r="U30" s="192"/>
      <c r="V30" s="193" t="s">
        <v>42</v>
      </c>
      <c r="W30" s="92"/>
      <c r="X30" s="92"/>
      <c r="Y30" s="93"/>
    </row>
    <row r="31" spans="1:25" s="150" customFormat="1" ht="12.75">
      <c r="A31" s="151">
        <v>7</v>
      </c>
      <c r="B31" s="42" t="s">
        <v>24</v>
      </c>
      <c r="C31" s="42"/>
      <c r="D31" s="42"/>
      <c r="E31" s="42"/>
      <c r="F31" s="42"/>
      <c r="G31" s="42"/>
      <c r="H31" s="408"/>
      <c r="I31" s="101"/>
      <c r="J31" s="171"/>
      <c r="K31" s="57"/>
      <c r="L31" s="7">
        <f aca="true" t="shared" si="1" ref="L31:L59">IF($F$10=0,"",IF(H31="","",H31/$F$10))</f>
      </c>
      <c r="M31" s="2"/>
      <c r="N31" s="7">
        <f aca="true" t="shared" si="2" ref="N31:N59">IF($H$10=0,"",IF(H31="","",H31/$H$10))</f>
      </c>
      <c r="O31" s="2"/>
      <c r="P31" s="2"/>
      <c r="Q31" s="168"/>
      <c r="R31" s="399">
        <f>IF(OR($H$28="",$H$28=0,$H$31="",$H$31=0),"",$H$31/$H$28)</f>
      </c>
      <c r="S31" s="10">
        <f>IF($H$23=0,"",IF(H31=0,"",H31/$H$28))</f>
      </c>
      <c r="T31" s="9">
        <f aca="true" t="shared" si="3" ref="T31:T58">IF(OR($H$59=0,H31=0,H31=""),"",H31/$H$59)</f>
      </c>
      <c r="U31" s="42"/>
      <c r="V31" s="667"/>
      <c r="W31" s="667"/>
      <c r="X31" s="667"/>
      <c r="Y31" s="689"/>
    </row>
    <row r="32" spans="1:25" s="150" customFormat="1" ht="12.75">
      <c r="A32" s="151">
        <v>8</v>
      </c>
      <c r="B32" s="42" t="s">
        <v>25</v>
      </c>
      <c r="C32" s="42"/>
      <c r="D32" s="42"/>
      <c r="E32" s="42"/>
      <c r="F32" s="42"/>
      <c r="G32" s="42"/>
      <c r="H32" s="407">
        <v>5351</v>
      </c>
      <c r="I32" s="101"/>
      <c r="J32" s="171"/>
      <c r="K32" s="57"/>
      <c r="L32" s="1">
        <f t="shared" si="1"/>
      </c>
      <c r="M32" s="2"/>
      <c r="N32" s="7">
        <f t="shared" si="2"/>
      </c>
      <c r="O32" s="2"/>
      <c r="P32" s="2"/>
      <c r="Q32" s="168"/>
      <c r="R32" s="399">
        <f>IF(OR($H$28="",$H$28=0,$H$32="",$H$32=0),"",$H$32/$H$28)</f>
        <v>0.12020127142439967</v>
      </c>
      <c r="S32" s="11"/>
      <c r="T32" s="9">
        <f t="shared" si="3"/>
        <v>0.4224696036633507</v>
      </c>
      <c r="U32" s="42"/>
      <c r="V32" s="682"/>
      <c r="W32" s="682"/>
      <c r="X32" s="682"/>
      <c r="Y32" s="683"/>
    </row>
    <row r="33" spans="1:25" s="150" customFormat="1" ht="12.75">
      <c r="A33" s="151">
        <v>9</v>
      </c>
      <c r="B33" s="42" t="s">
        <v>26</v>
      </c>
      <c r="C33" s="42"/>
      <c r="D33" s="42"/>
      <c r="E33" s="42"/>
      <c r="F33" s="42"/>
      <c r="G33" s="42"/>
      <c r="H33" s="408">
        <v>1498</v>
      </c>
      <c r="I33" s="101"/>
      <c r="J33" s="171"/>
      <c r="K33" s="57"/>
      <c r="L33" s="1">
        <f t="shared" si="1"/>
      </c>
      <c r="M33" s="2"/>
      <c r="N33" s="7">
        <f t="shared" si="2"/>
      </c>
      <c r="O33" s="2"/>
      <c r="P33" s="2"/>
      <c r="Q33" s="168"/>
      <c r="R33" s="399">
        <f>IF(OR($H$28="",$H$28=0,$H$33="",$H$33=0),"",$H$33/$H$28)</f>
        <v>0.03365006626681942</v>
      </c>
      <c r="S33" s="11"/>
      <c r="T33" s="9">
        <f t="shared" si="3"/>
        <v>0.11826938259908416</v>
      </c>
      <c r="U33" s="42"/>
      <c r="V33" s="682"/>
      <c r="W33" s="682"/>
      <c r="X33" s="682"/>
      <c r="Y33" s="683"/>
    </row>
    <row r="34" spans="1:25" s="150" customFormat="1" ht="12.75">
      <c r="A34" s="151">
        <v>10</v>
      </c>
      <c r="B34" s="162" t="s">
        <v>66</v>
      </c>
      <c r="C34" s="162"/>
      <c r="D34" s="42"/>
      <c r="E34" s="42"/>
      <c r="F34" s="42"/>
      <c r="G34" s="42"/>
      <c r="H34" s="407"/>
      <c r="I34" s="101"/>
      <c r="J34" s="171"/>
      <c r="K34" s="57"/>
      <c r="L34" s="1">
        <f t="shared" si="1"/>
      </c>
      <c r="M34" s="2"/>
      <c r="N34" s="7">
        <f t="shared" si="2"/>
      </c>
      <c r="O34" s="2"/>
      <c r="P34" s="2"/>
      <c r="Q34" s="168"/>
      <c r="R34" s="399">
        <f>IF(OR($H$28="",$H$28=0,$H$34="",$H$34=0),"",$H$34/$H$28)</f>
      </c>
      <c r="S34" s="11"/>
      <c r="T34" s="9">
        <f t="shared" si="3"/>
      </c>
      <c r="U34" s="42"/>
      <c r="V34" s="682"/>
      <c r="W34" s="682"/>
      <c r="X34" s="682"/>
      <c r="Y34" s="683"/>
    </row>
    <row r="35" spans="1:25" s="150" customFormat="1" ht="12.75">
      <c r="A35" s="151">
        <v>11</v>
      </c>
      <c r="B35" s="162" t="s">
        <v>27</v>
      </c>
      <c r="C35" s="162"/>
      <c r="D35" s="42"/>
      <c r="E35" s="42"/>
      <c r="F35" s="42"/>
      <c r="G35" s="42"/>
      <c r="H35" s="408"/>
      <c r="I35" s="101"/>
      <c r="J35" s="171"/>
      <c r="K35" s="57"/>
      <c r="L35" s="1">
        <f t="shared" si="1"/>
      </c>
      <c r="M35" s="2"/>
      <c r="N35" s="7">
        <f t="shared" si="2"/>
      </c>
      <c r="O35" s="2"/>
      <c r="P35" s="2"/>
      <c r="Q35" s="168"/>
      <c r="R35" s="399">
        <f>IF(OR($H$28="",$H$28=0,$H$35="",$H$35=0),"",$H$35/$H$28)</f>
      </c>
      <c r="S35" s="11"/>
      <c r="T35" s="9">
        <f t="shared" si="3"/>
      </c>
      <c r="U35" s="42"/>
      <c r="V35" s="682"/>
      <c r="W35" s="682"/>
      <c r="X35" s="682"/>
      <c r="Y35" s="683"/>
    </row>
    <row r="36" spans="1:25" s="150" customFormat="1" ht="12.75">
      <c r="A36" s="151">
        <v>12</v>
      </c>
      <c r="B36" s="162" t="s">
        <v>54</v>
      </c>
      <c r="C36" s="162"/>
      <c r="D36" s="42"/>
      <c r="E36" s="42" t="s">
        <v>47</v>
      </c>
      <c r="F36" s="153">
        <f>IF(OR($H$35="",$H$35=0,$H$36="",$H$36=0),"",$H$36/$H$35)</f>
      </c>
      <c r="G36" s="42" t="s">
        <v>44</v>
      </c>
      <c r="H36" s="407"/>
      <c r="I36" s="101"/>
      <c r="J36" s="171"/>
      <c r="K36" s="57"/>
      <c r="L36" s="1">
        <f t="shared" si="1"/>
      </c>
      <c r="M36" s="2"/>
      <c r="N36" s="7">
        <f t="shared" si="2"/>
      </c>
      <c r="O36" s="2"/>
      <c r="P36" s="2"/>
      <c r="Q36" s="168"/>
      <c r="R36" s="399">
        <f>IF(OR($H$28="",$H$28=0,$H$36="",$H$36=0),"",$H$36/$H$28)</f>
      </c>
      <c r="S36" s="11"/>
      <c r="T36" s="9">
        <f t="shared" si="3"/>
      </c>
      <c r="U36" s="42"/>
      <c r="V36" s="682"/>
      <c r="W36" s="682"/>
      <c r="X36" s="682"/>
      <c r="Y36" s="683"/>
    </row>
    <row r="37" spans="1:25" s="150" customFormat="1" ht="12.75">
      <c r="A37" s="151">
        <v>13</v>
      </c>
      <c r="B37" s="162" t="s">
        <v>55</v>
      </c>
      <c r="C37" s="162"/>
      <c r="D37" s="42"/>
      <c r="E37" s="42" t="s">
        <v>47</v>
      </c>
      <c r="F37" s="153">
        <f>IF(OR($H$35="",$H$35=0,$H$37="",$H$37=0),"",$H$37/$H$35)</f>
      </c>
      <c r="G37" s="42" t="s">
        <v>44</v>
      </c>
      <c r="H37" s="408"/>
      <c r="I37" s="101"/>
      <c r="J37" s="171"/>
      <c r="K37" s="57"/>
      <c r="L37" s="1">
        <f t="shared" si="1"/>
      </c>
      <c r="M37" s="2"/>
      <c r="N37" s="7">
        <f t="shared" si="2"/>
      </c>
      <c r="O37" s="2"/>
      <c r="P37" s="2"/>
      <c r="Q37" s="168"/>
      <c r="R37" s="399">
        <f>IF(OR($H$28="",$H$28=0,$H$37="",$H$37=0),"",$H$37/$H$28)</f>
      </c>
      <c r="S37" s="11"/>
      <c r="T37" s="9">
        <f t="shared" si="3"/>
      </c>
      <c r="U37" s="42"/>
      <c r="V37" s="682"/>
      <c r="W37" s="682"/>
      <c r="X37" s="682"/>
      <c r="Y37" s="683"/>
    </row>
    <row r="38" spans="1:25" s="150" customFormat="1" ht="12.75">
      <c r="A38" s="151">
        <v>14</v>
      </c>
      <c r="B38" s="162" t="s">
        <v>65</v>
      </c>
      <c r="C38" s="162"/>
      <c r="D38" s="42"/>
      <c r="E38" s="42"/>
      <c r="F38" s="42"/>
      <c r="G38" s="42"/>
      <c r="H38" s="407">
        <v>806</v>
      </c>
      <c r="I38" s="101"/>
      <c r="J38" s="171"/>
      <c r="K38" s="57"/>
      <c r="L38" s="1">
        <f t="shared" si="1"/>
      </c>
      <c r="M38" s="2"/>
      <c r="N38" s="7">
        <f t="shared" si="2"/>
      </c>
      <c r="O38" s="2"/>
      <c r="P38" s="2"/>
      <c r="Q38" s="168"/>
      <c r="R38" s="399">
        <f>IF(OR($H$28="",$H$28=0,$H$38="",$H$38=0),"",$H$38/$H$28)</f>
        <v>0.018105442864523664</v>
      </c>
      <c r="S38" s="11"/>
      <c r="T38" s="9">
        <f t="shared" si="3"/>
        <v>0.06363492815411337</v>
      </c>
      <c r="U38" s="42"/>
      <c r="V38" s="682"/>
      <c r="W38" s="682"/>
      <c r="X38" s="682"/>
      <c r="Y38" s="683"/>
    </row>
    <row r="39" spans="1:25" s="150" customFormat="1" ht="12.75">
      <c r="A39" s="151">
        <v>15</v>
      </c>
      <c r="B39" s="162" t="s">
        <v>64</v>
      </c>
      <c r="C39" s="162"/>
      <c r="D39" s="42"/>
      <c r="E39" s="42"/>
      <c r="F39" s="42"/>
      <c r="G39" s="42"/>
      <c r="H39" s="408">
        <v>100</v>
      </c>
      <c r="I39" s="101"/>
      <c r="J39" s="171"/>
      <c r="K39" s="57"/>
      <c r="L39" s="1">
        <f t="shared" si="1"/>
      </c>
      <c r="M39" s="2"/>
      <c r="N39" s="7">
        <f t="shared" si="2"/>
      </c>
      <c r="O39" s="2"/>
      <c r="P39" s="2"/>
      <c r="Q39" s="168"/>
      <c r="R39" s="399">
        <f>IF(OR($H$28="",$H$28=0,$H$39="",$H$39=0),"",$H$39/$H$28)</f>
        <v>0.0022463328616034325</v>
      </c>
      <c r="S39" s="11"/>
      <c r="T39" s="9">
        <f t="shared" si="3"/>
        <v>0.007895152376440865</v>
      </c>
      <c r="U39" s="42"/>
      <c r="V39" s="682"/>
      <c r="W39" s="682"/>
      <c r="X39" s="682"/>
      <c r="Y39" s="683"/>
    </row>
    <row r="40" spans="1:25" s="150" customFormat="1" ht="12.75">
      <c r="A40" s="151">
        <v>16</v>
      </c>
      <c r="B40" s="42" t="s">
        <v>28</v>
      </c>
      <c r="C40" s="42"/>
      <c r="D40" s="42"/>
      <c r="E40" s="42"/>
      <c r="F40" s="42"/>
      <c r="G40" s="42"/>
      <c r="H40" s="407">
        <v>855</v>
      </c>
      <c r="I40" s="101"/>
      <c r="J40" s="171"/>
      <c r="K40" s="57"/>
      <c r="L40" s="1">
        <f t="shared" si="1"/>
      </c>
      <c r="M40" s="2"/>
      <c r="N40" s="7">
        <f t="shared" si="2"/>
      </c>
      <c r="O40" s="2"/>
      <c r="P40" s="2"/>
      <c r="Q40" s="168"/>
      <c r="R40" s="399">
        <f>IF(OR($H$28="",$H$28=0,$H$40="",$H$40=0),"",$H$40/$H$28)</f>
        <v>0.019206145966709345</v>
      </c>
      <c r="S40" s="11"/>
      <c r="T40" s="9">
        <f t="shared" si="3"/>
        <v>0.0675035528185694</v>
      </c>
      <c r="U40" s="42"/>
      <c r="V40" s="682"/>
      <c r="W40" s="682"/>
      <c r="X40" s="682"/>
      <c r="Y40" s="683"/>
    </row>
    <row r="41" spans="1:25" s="150" customFormat="1" ht="12.75">
      <c r="A41" s="151">
        <v>17</v>
      </c>
      <c r="B41" s="42" t="s">
        <v>29</v>
      </c>
      <c r="C41" s="42"/>
      <c r="D41" s="42"/>
      <c r="E41" s="42"/>
      <c r="F41" s="42"/>
      <c r="G41" s="42"/>
      <c r="H41" s="408"/>
      <c r="I41" s="101"/>
      <c r="J41" s="171"/>
      <c r="K41" s="57"/>
      <c r="L41" s="1">
        <f t="shared" si="1"/>
      </c>
      <c r="M41" s="2"/>
      <c r="N41" s="7">
        <f t="shared" si="2"/>
      </c>
      <c r="O41" s="2"/>
      <c r="P41" s="2"/>
      <c r="Q41" s="168"/>
      <c r="R41" s="399">
        <f>IF(OR($H$28="",$H$28=0,$H$41="",$H$41=0),"",$H$41/$H$28)</f>
      </c>
      <c r="S41" s="11"/>
      <c r="T41" s="9">
        <f t="shared" si="3"/>
      </c>
      <c r="U41" s="42"/>
      <c r="V41" s="682"/>
      <c r="W41" s="682"/>
      <c r="X41" s="682"/>
      <c r="Y41" s="683"/>
    </row>
    <row r="42" spans="1:25" s="150" customFormat="1" ht="12.75">
      <c r="A42" s="151">
        <v>18</v>
      </c>
      <c r="B42" s="42" t="s">
        <v>30</v>
      </c>
      <c r="C42" s="42"/>
      <c r="D42" s="42"/>
      <c r="E42" s="42"/>
      <c r="F42" s="42"/>
      <c r="G42" s="42"/>
      <c r="H42" s="407"/>
      <c r="I42" s="101"/>
      <c r="J42" s="171"/>
      <c r="K42" s="57"/>
      <c r="L42" s="1">
        <f t="shared" si="1"/>
      </c>
      <c r="M42" s="2"/>
      <c r="N42" s="7">
        <f t="shared" si="2"/>
      </c>
      <c r="O42" s="2"/>
      <c r="P42" s="2"/>
      <c r="Q42" s="168"/>
      <c r="R42" s="399">
        <f>IF(OR($H$28="",$H$28=0,$H$42="",$H$42=0),"",$H$42/$H$28)</f>
      </c>
      <c r="S42" s="11"/>
      <c r="T42" s="9">
        <f t="shared" si="3"/>
      </c>
      <c r="U42" s="42"/>
      <c r="V42" s="682"/>
      <c r="W42" s="682"/>
      <c r="X42" s="682"/>
      <c r="Y42" s="683"/>
    </row>
    <row r="43" spans="1:25" s="150" customFormat="1" ht="12.75">
      <c r="A43" s="151">
        <v>19</v>
      </c>
      <c r="B43" s="42" t="s">
        <v>31</v>
      </c>
      <c r="C43" s="42"/>
      <c r="D43" s="42"/>
      <c r="E43" s="42"/>
      <c r="F43" s="42"/>
      <c r="G43" s="42"/>
      <c r="H43" s="407"/>
      <c r="I43" s="101"/>
      <c r="J43" s="171"/>
      <c r="K43" s="57"/>
      <c r="L43" s="1">
        <f t="shared" si="1"/>
      </c>
      <c r="M43" s="2"/>
      <c r="N43" s="7">
        <f t="shared" si="2"/>
      </c>
      <c r="O43" s="2"/>
      <c r="P43" s="2"/>
      <c r="Q43" s="168"/>
      <c r="R43" s="399">
        <f>IF(OR($H$28="",$H$28=0,$H$43="",$H$43=0),"",$H$43/$H$28)</f>
      </c>
      <c r="S43" s="11"/>
      <c r="T43" s="9">
        <f t="shared" si="3"/>
      </c>
      <c r="U43" s="42"/>
      <c r="V43" s="682"/>
      <c r="W43" s="682"/>
      <c r="X43" s="682"/>
      <c r="Y43" s="683"/>
    </row>
    <row r="44" spans="1:25" s="150" customFormat="1" ht="12.75">
      <c r="A44" s="151">
        <v>20</v>
      </c>
      <c r="B44" s="42" t="s">
        <v>32</v>
      </c>
      <c r="C44" s="42"/>
      <c r="D44" s="42"/>
      <c r="E44" s="42"/>
      <c r="F44" s="42"/>
      <c r="G44" s="42"/>
      <c r="H44" s="407"/>
      <c r="I44" s="101"/>
      <c r="J44" s="171"/>
      <c r="K44" s="57"/>
      <c r="L44" s="1">
        <f t="shared" si="1"/>
      </c>
      <c r="M44" s="2"/>
      <c r="N44" s="7">
        <f t="shared" si="2"/>
      </c>
      <c r="O44" s="2"/>
      <c r="P44" s="2"/>
      <c r="Q44" s="168"/>
      <c r="R44" s="399">
        <f>IF(OR($H$28="",$H$28=0,$H$44="",$H$44=0),"",$H$44/$H$28)</f>
      </c>
      <c r="S44" s="11"/>
      <c r="T44" s="9">
        <f t="shared" si="3"/>
      </c>
      <c r="U44" s="42"/>
      <c r="V44" s="682"/>
      <c r="W44" s="682"/>
      <c r="X44" s="682"/>
      <c r="Y44" s="683"/>
    </row>
    <row r="45" spans="1:25" s="150" customFormat="1" ht="12.75">
      <c r="A45" s="151">
        <v>21</v>
      </c>
      <c r="B45" s="162" t="s">
        <v>33</v>
      </c>
      <c r="C45" s="162"/>
      <c r="D45" s="42"/>
      <c r="E45" s="42"/>
      <c r="F45" s="42"/>
      <c r="G45" s="42"/>
      <c r="H45" s="407">
        <v>1575</v>
      </c>
      <c r="I45" s="101"/>
      <c r="J45" s="171"/>
      <c r="K45" s="57"/>
      <c r="L45" s="1">
        <f t="shared" si="1"/>
      </c>
      <c r="M45" s="2"/>
      <c r="N45" s="7">
        <f t="shared" si="2"/>
      </c>
      <c r="O45" s="2"/>
      <c r="P45" s="2"/>
      <c r="Q45" s="168"/>
      <c r="R45" s="399">
        <f>IF(OR($H$28="",$H$28=0,$H$45="",$H$45=0),"",$H$45/$H$28)</f>
        <v>0.03537974257025406</v>
      </c>
      <c r="S45" s="11"/>
      <c r="T45" s="9">
        <f t="shared" si="3"/>
        <v>0.12434864992894362</v>
      </c>
      <c r="U45" s="42"/>
      <c r="V45" s="682"/>
      <c r="W45" s="682"/>
      <c r="X45" s="682"/>
      <c r="Y45" s="683"/>
    </row>
    <row r="46" spans="1:25" s="150" customFormat="1" ht="12.75">
      <c r="A46" s="151">
        <v>22</v>
      </c>
      <c r="B46" s="162" t="s">
        <v>34</v>
      </c>
      <c r="C46" s="162"/>
      <c r="D46" s="42"/>
      <c r="E46" s="42"/>
      <c r="F46" s="42"/>
      <c r="G46" s="42"/>
      <c r="H46" s="407"/>
      <c r="I46" s="101"/>
      <c r="J46" s="171"/>
      <c r="K46" s="57"/>
      <c r="L46" s="1">
        <f t="shared" si="1"/>
      </c>
      <c r="M46" s="2"/>
      <c r="N46" s="7">
        <f t="shared" si="2"/>
      </c>
      <c r="O46" s="2"/>
      <c r="P46" s="2"/>
      <c r="Q46" s="168"/>
      <c r="R46" s="399">
        <f>IF(OR($H$28="",$H$28=0,$H$46="",$H$46=0),"",$H$46/$H$28)</f>
      </c>
      <c r="S46" s="11"/>
      <c r="T46" s="9">
        <f t="shared" si="3"/>
      </c>
      <c r="U46" s="42"/>
      <c r="V46" s="682"/>
      <c r="W46" s="682"/>
      <c r="X46" s="682"/>
      <c r="Y46" s="683"/>
    </row>
    <row r="47" spans="1:25" s="150" customFormat="1" ht="12.75">
      <c r="A47" s="151">
        <v>23</v>
      </c>
      <c r="B47" s="162" t="s">
        <v>35</v>
      </c>
      <c r="C47" s="162"/>
      <c r="D47" s="42"/>
      <c r="E47" s="42"/>
      <c r="F47" s="42"/>
      <c r="G47" s="42"/>
      <c r="H47" s="407"/>
      <c r="I47" s="101"/>
      <c r="J47" s="171"/>
      <c r="K47" s="57"/>
      <c r="L47" s="1">
        <f t="shared" si="1"/>
      </c>
      <c r="M47" s="2"/>
      <c r="N47" s="7">
        <f t="shared" si="2"/>
      </c>
      <c r="O47" s="2"/>
      <c r="P47" s="2"/>
      <c r="Q47" s="168"/>
      <c r="R47" s="399">
        <f>IF(OR($H$28="",$H$28=0,$H$47="",$H$47=0),"",$H$47/$H$28)</f>
      </c>
      <c r="S47" s="11"/>
      <c r="T47" s="9">
        <f t="shared" si="3"/>
      </c>
      <c r="U47" s="42"/>
      <c r="V47" s="682"/>
      <c r="W47" s="682"/>
      <c r="X47" s="682"/>
      <c r="Y47" s="683"/>
    </row>
    <row r="48" spans="1:25" s="150" customFormat="1" ht="12.75">
      <c r="A48" s="151">
        <v>24</v>
      </c>
      <c r="B48" s="162" t="s">
        <v>36</v>
      </c>
      <c r="C48" s="162"/>
      <c r="D48" s="42"/>
      <c r="E48" s="42"/>
      <c r="F48" s="42"/>
      <c r="G48" s="42"/>
      <c r="H48" s="407"/>
      <c r="I48" s="101"/>
      <c r="J48" s="171"/>
      <c r="K48" s="57"/>
      <c r="L48" s="1">
        <f t="shared" si="1"/>
      </c>
      <c r="M48" s="2"/>
      <c r="N48" s="7">
        <f t="shared" si="2"/>
      </c>
      <c r="O48" s="2"/>
      <c r="P48" s="2"/>
      <c r="Q48" s="168"/>
      <c r="R48" s="399">
        <f>IF(OR($H$28="",$H$28=0,$H$48="",$H$48=0),"",$H$48/$H$28)</f>
      </c>
      <c r="S48" s="11"/>
      <c r="T48" s="9">
        <f t="shared" si="3"/>
      </c>
      <c r="U48" s="42"/>
      <c r="V48" s="682"/>
      <c r="W48" s="682"/>
      <c r="X48" s="682"/>
      <c r="Y48" s="683"/>
    </row>
    <row r="49" spans="1:25" s="150" customFormat="1" ht="12.75">
      <c r="A49" s="151">
        <v>25</v>
      </c>
      <c r="B49" s="42" t="s">
        <v>56</v>
      </c>
      <c r="C49" s="42"/>
      <c r="D49" s="42"/>
      <c r="E49" s="42"/>
      <c r="F49" s="42"/>
      <c r="G49" s="42"/>
      <c r="H49" s="407"/>
      <c r="I49" s="101"/>
      <c r="J49" s="171"/>
      <c r="K49" s="57"/>
      <c r="L49" s="1">
        <f t="shared" si="1"/>
      </c>
      <c r="M49" s="2"/>
      <c r="N49" s="7">
        <f t="shared" si="2"/>
      </c>
      <c r="O49" s="2"/>
      <c r="P49" s="2"/>
      <c r="Q49" s="168"/>
      <c r="R49" s="399">
        <f>IF(OR($H$28="",$H$28=0,$H$49="",$H$49=0),"",$H$49/$H$28)</f>
      </c>
      <c r="S49" s="11"/>
      <c r="T49" s="9">
        <f t="shared" si="3"/>
      </c>
      <c r="U49" s="41"/>
      <c r="V49" s="687" t="s">
        <v>198</v>
      </c>
      <c r="W49" s="687"/>
      <c r="X49" s="687"/>
      <c r="Y49" s="688"/>
    </row>
    <row r="50" spans="1:25" s="150" customFormat="1" ht="12.75">
      <c r="A50" s="151">
        <v>26</v>
      </c>
      <c r="B50" s="42" t="s">
        <v>37</v>
      </c>
      <c r="C50" s="42"/>
      <c r="D50" s="42"/>
      <c r="E50" s="42"/>
      <c r="F50" s="42"/>
      <c r="G50" s="42"/>
      <c r="H50" s="407"/>
      <c r="I50" s="101"/>
      <c r="J50" s="171"/>
      <c r="K50" s="57"/>
      <c r="L50" s="1">
        <f t="shared" si="1"/>
      </c>
      <c r="M50" s="2"/>
      <c r="N50" s="7">
        <f t="shared" si="2"/>
      </c>
      <c r="O50" s="2"/>
      <c r="P50" s="2"/>
      <c r="Q50" s="168"/>
      <c r="R50" s="399">
        <f>IF(OR($H$28="",$H$28=0,$H$50="",$H$50=0),"",$H$50/$H$28)</f>
      </c>
      <c r="S50" s="11"/>
      <c r="T50" s="9">
        <f t="shared" si="3"/>
      </c>
      <c r="U50" s="42"/>
      <c r="V50" s="687" t="s">
        <v>198</v>
      </c>
      <c r="W50" s="687"/>
      <c r="X50" s="687"/>
      <c r="Y50" s="688"/>
    </row>
    <row r="51" spans="1:25" s="150" customFormat="1" ht="12.75">
      <c r="A51" s="151">
        <v>27</v>
      </c>
      <c r="B51" s="162" t="s">
        <v>38</v>
      </c>
      <c r="C51" s="162"/>
      <c r="D51" s="42"/>
      <c r="E51" s="42"/>
      <c r="F51" s="42"/>
      <c r="G51" s="42"/>
      <c r="H51" s="407"/>
      <c r="I51" s="101"/>
      <c r="J51" s="171"/>
      <c r="K51" s="57"/>
      <c r="L51" s="1">
        <f t="shared" si="1"/>
      </c>
      <c r="M51" s="2"/>
      <c r="N51" s="7">
        <f t="shared" si="2"/>
      </c>
      <c r="O51" s="2"/>
      <c r="P51" s="2"/>
      <c r="Q51" s="168"/>
      <c r="R51" s="399">
        <f>IF(OR($H$28="",$H$28=0,$H$51="",$H$51=0),"",$H$51/$H$28)</f>
      </c>
      <c r="S51" s="11"/>
      <c r="T51" s="9">
        <f t="shared" si="3"/>
      </c>
      <c r="U51" s="42"/>
      <c r="V51" s="725"/>
      <c r="W51" s="725"/>
      <c r="X51" s="725"/>
      <c r="Y51" s="726"/>
    </row>
    <row r="52" spans="1:25" s="150" customFormat="1" ht="12.75">
      <c r="A52" s="151">
        <v>28</v>
      </c>
      <c r="B52" s="42" t="s">
        <v>39</v>
      </c>
      <c r="C52" s="42"/>
      <c r="D52" s="42"/>
      <c r="E52" s="42"/>
      <c r="F52" s="42"/>
      <c r="G52" s="42"/>
      <c r="H52" s="407"/>
      <c r="I52" s="101"/>
      <c r="J52" s="171"/>
      <c r="K52" s="57"/>
      <c r="L52" s="1">
        <f t="shared" si="1"/>
      </c>
      <c r="M52" s="2"/>
      <c r="N52" s="7">
        <f t="shared" si="2"/>
      </c>
      <c r="O52" s="2"/>
      <c r="P52" s="2"/>
      <c r="Q52" s="168"/>
      <c r="R52" s="399">
        <f>IF(OR($H$28="",$H$28=0,$H$52="",$H$52=0),"",$H$52/$H$28)</f>
      </c>
      <c r="S52" s="11"/>
      <c r="T52" s="9">
        <f t="shared" si="3"/>
      </c>
      <c r="U52" s="42"/>
      <c r="V52" s="687" t="s">
        <v>198</v>
      </c>
      <c r="W52" s="687"/>
      <c r="X52" s="687"/>
      <c r="Y52" s="688"/>
    </row>
    <row r="53" spans="1:25" s="150" customFormat="1" ht="12.75">
      <c r="A53" s="151">
        <v>29</v>
      </c>
      <c r="B53" s="162" t="s">
        <v>57</v>
      </c>
      <c r="C53" s="162"/>
      <c r="D53" s="667" t="s">
        <v>341</v>
      </c>
      <c r="E53" s="667"/>
      <c r="F53" s="667"/>
      <c r="G53" s="42"/>
      <c r="H53" s="407">
        <v>2208</v>
      </c>
      <c r="I53" s="101"/>
      <c r="J53" s="171"/>
      <c r="K53" s="57"/>
      <c r="L53" s="1">
        <f t="shared" si="1"/>
      </c>
      <c r="M53" s="2"/>
      <c r="N53" s="7">
        <f t="shared" si="2"/>
      </c>
      <c r="O53" s="2"/>
      <c r="P53" s="2"/>
      <c r="Q53" s="168"/>
      <c r="R53" s="399">
        <f>IF(OR($H$28="",$H$28=0,$H$53="",$H$53=0),"",$H$53/$H$28)</f>
        <v>0.049599029584203785</v>
      </c>
      <c r="S53" s="11"/>
      <c r="T53" s="9">
        <f t="shared" si="3"/>
        <v>0.1743249644718143</v>
      </c>
      <c r="U53" s="42"/>
      <c r="V53" s="668"/>
      <c r="W53" s="668"/>
      <c r="X53" s="668"/>
      <c r="Y53" s="669"/>
    </row>
    <row r="54" spans="1:25" s="150" customFormat="1" ht="12.75">
      <c r="A54" s="151">
        <v>30</v>
      </c>
      <c r="B54" s="162" t="s">
        <v>57</v>
      </c>
      <c r="C54" s="162"/>
      <c r="D54" s="667" t="s">
        <v>342</v>
      </c>
      <c r="E54" s="667"/>
      <c r="F54" s="667"/>
      <c r="G54" s="42"/>
      <c r="H54" s="407">
        <v>168</v>
      </c>
      <c r="I54" s="101"/>
      <c r="J54" s="171"/>
      <c r="K54" s="57"/>
      <c r="L54" s="1">
        <f t="shared" si="1"/>
      </c>
      <c r="M54" s="2"/>
      <c r="N54" s="7">
        <f t="shared" si="2"/>
      </c>
      <c r="O54" s="2"/>
      <c r="P54" s="2"/>
      <c r="Q54" s="168"/>
      <c r="R54" s="399">
        <f>IF(OR($H$28="",$H$28=0,$H$54="",$H$54=0),"",$H$54/$H$28)</f>
        <v>0.0037738392074937663</v>
      </c>
      <c r="S54" s="11"/>
      <c r="T54" s="9">
        <f t="shared" si="3"/>
        <v>0.013263855992420654</v>
      </c>
      <c r="U54" s="42"/>
      <c r="V54" s="670" t="s">
        <v>67</v>
      </c>
      <c r="W54" s="671"/>
      <c r="X54" s="671"/>
      <c r="Y54" s="672"/>
    </row>
    <row r="55" spans="1:25" s="150" customFormat="1" ht="12.75">
      <c r="A55" s="151">
        <v>31</v>
      </c>
      <c r="B55" s="162" t="s">
        <v>57</v>
      </c>
      <c r="C55" s="162"/>
      <c r="D55" s="667" t="s">
        <v>343</v>
      </c>
      <c r="E55" s="667"/>
      <c r="F55" s="667"/>
      <c r="G55" s="42"/>
      <c r="H55" s="407">
        <v>105</v>
      </c>
      <c r="I55" s="101"/>
      <c r="J55" s="171"/>
      <c r="K55" s="57"/>
      <c r="L55" s="1">
        <f t="shared" si="1"/>
      </c>
      <c r="M55" s="2"/>
      <c r="N55" s="7">
        <f t="shared" si="2"/>
      </c>
      <c r="O55" s="2"/>
      <c r="P55" s="2"/>
      <c r="Q55" s="168"/>
      <c r="R55" s="399">
        <f>IF(OR($H$28="",$H$28=0,$H$55="",$H$55=0),"",$H$55/$H$28)</f>
        <v>0.002358649504683604</v>
      </c>
      <c r="S55" s="11"/>
      <c r="T55" s="9">
        <f t="shared" si="3"/>
        <v>0.008289909995262908</v>
      </c>
      <c r="U55" s="42"/>
      <c r="V55" s="676" t="s">
        <v>130</v>
      </c>
      <c r="W55" s="677"/>
      <c r="X55" s="677"/>
      <c r="Y55" s="678"/>
    </row>
    <row r="56" spans="1:25" s="150" customFormat="1" ht="13.5" thickBot="1">
      <c r="A56" s="151">
        <v>32</v>
      </c>
      <c r="B56" s="162" t="s">
        <v>57</v>
      </c>
      <c r="C56" s="162"/>
      <c r="D56" s="667" t="s">
        <v>340</v>
      </c>
      <c r="E56" s="667"/>
      <c r="F56" s="667"/>
      <c r="G56" s="42"/>
      <c r="H56" s="407"/>
      <c r="I56" s="101"/>
      <c r="J56" s="171"/>
      <c r="K56" s="57"/>
      <c r="L56" s="1">
        <f t="shared" si="1"/>
      </c>
      <c r="M56" s="2"/>
      <c r="N56" s="7">
        <f t="shared" si="2"/>
      </c>
      <c r="O56" s="2"/>
      <c r="P56" s="2"/>
      <c r="Q56" s="168"/>
      <c r="R56" s="399">
        <f>IF(OR($H$28="",$H$28=0,$H$56="",$H$56=0),"",$H$56/$H$28)</f>
      </c>
      <c r="S56" s="11"/>
      <c r="T56" s="9">
        <f t="shared" si="3"/>
      </c>
      <c r="U56" s="42"/>
      <c r="V56" s="673"/>
      <c r="W56" s="674"/>
      <c r="X56" s="674"/>
      <c r="Y56" s="675"/>
    </row>
    <row r="57" spans="1:25" s="150" customFormat="1" ht="12.75">
      <c r="A57" s="151">
        <v>33</v>
      </c>
      <c r="B57" s="162" t="s">
        <v>57</v>
      </c>
      <c r="C57" s="162"/>
      <c r="D57" s="667"/>
      <c r="E57" s="667"/>
      <c r="F57" s="667"/>
      <c r="G57" s="42"/>
      <c r="H57" s="407"/>
      <c r="I57" s="101"/>
      <c r="J57" s="171"/>
      <c r="K57" s="57"/>
      <c r="L57" s="1">
        <f t="shared" si="1"/>
      </c>
      <c r="M57" s="2"/>
      <c r="N57" s="7">
        <f t="shared" si="2"/>
      </c>
      <c r="O57" s="2"/>
      <c r="P57" s="2"/>
      <c r="Q57" s="168"/>
      <c r="R57" s="399">
        <f>IF(OR($H$28="",$H$28=0,$H$57="",$H$57=0),"",$H$57/$H$28)</f>
      </c>
      <c r="S57" s="11"/>
      <c r="T57" s="9">
        <f t="shared" si="3"/>
      </c>
      <c r="U57" s="42"/>
      <c r="V57" s="679" t="s">
        <v>126</v>
      </c>
      <c r="W57" s="680"/>
      <c r="X57" s="680"/>
      <c r="Y57" s="681"/>
    </row>
    <row r="58" spans="1:25" s="150" customFormat="1" ht="13.5" thickBot="1">
      <c r="A58" s="151">
        <v>34</v>
      </c>
      <c r="B58" s="162" t="s">
        <v>57</v>
      </c>
      <c r="C58" s="162"/>
      <c r="D58" s="667"/>
      <c r="E58" s="667"/>
      <c r="F58" s="667"/>
      <c r="G58" s="42"/>
      <c r="H58" s="407"/>
      <c r="I58" s="101"/>
      <c r="J58" s="171"/>
      <c r="K58" s="57"/>
      <c r="L58" s="1">
        <f t="shared" si="1"/>
      </c>
      <c r="M58" s="2"/>
      <c r="N58" s="7">
        <f t="shared" si="2"/>
      </c>
      <c r="O58" s="2"/>
      <c r="P58" s="2"/>
      <c r="Q58" s="168"/>
      <c r="R58" s="399">
        <f>IF(OR($H$28="",$H$28=0,$H$58="",$H$58=0),"",$H$58/$H$28)</f>
      </c>
      <c r="S58" s="11"/>
      <c r="T58" s="9">
        <f t="shared" si="3"/>
      </c>
      <c r="U58" s="42"/>
      <c r="V58" s="732">
        <f>IF(OR($H$61="",$V$56=""),"",$H$61/$V$56)</f>
      </c>
      <c r="W58" s="733"/>
      <c r="X58" s="733"/>
      <c r="Y58" s="734"/>
    </row>
    <row r="59" spans="1:25" s="150" customFormat="1" ht="13.5" thickBot="1">
      <c r="A59" s="157">
        <v>35</v>
      </c>
      <c r="B59" s="149" t="s">
        <v>78</v>
      </c>
      <c r="C59" s="149"/>
      <c r="D59" s="42"/>
      <c r="E59" s="42"/>
      <c r="F59" s="42"/>
      <c r="G59" s="42"/>
      <c r="H59" s="5">
        <f>IF(SUM(H31:H58)=0,"",SUM(H31:H58))</f>
        <v>12666</v>
      </c>
      <c r="I59" s="97"/>
      <c r="J59" s="42"/>
      <c r="K59" s="8"/>
      <c r="L59" s="6">
        <f t="shared" si="1"/>
      </c>
      <c r="M59" s="2"/>
      <c r="N59" s="6">
        <f t="shared" si="2"/>
      </c>
      <c r="O59" s="2"/>
      <c r="P59" s="2"/>
      <c r="Q59" s="100"/>
      <c r="R59" s="12">
        <f>IF(OR($H$28="",$H$23="",H59=""),"",H59/$H$28)</f>
        <v>0.28452052025069074</v>
      </c>
      <c r="S59" s="8"/>
      <c r="T59" s="12">
        <f>IF(OR($H$23=0,H59=""),"",H59/$H$59)</f>
        <v>1</v>
      </c>
      <c r="U59" s="42"/>
      <c r="V59" s="698" t="s">
        <v>138</v>
      </c>
      <c r="W59" s="699"/>
      <c r="X59" s="699"/>
      <c r="Y59" s="700"/>
    </row>
    <row r="60" spans="1:25" s="150" customFormat="1" ht="13.5" thickBot="1">
      <c r="A60" s="151"/>
      <c r="B60" s="149"/>
      <c r="C60" s="149"/>
      <c r="D60" s="42"/>
      <c r="E60" s="42"/>
      <c r="F60" s="42"/>
      <c r="G60" s="42"/>
      <c r="H60" s="159"/>
      <c r="I60" s="160"/>
      <c r="J60" s="42"/>
      <c r="K60" s="8"/>
      <c r="L60" s="161"/>
      <c r="M60" s="161"/>
      <c r="N60" s="161"/>
      <c r="O60" s="161"/>
      <c r="P60" s="161"/>
      <c r="Q60" s="42"/>
      <c r="R60" s="500"/>
      <c r="S60" s="42"/>
      <c r="T60" s="500"/>
      <c r="U60" s="42"/>
      <c r="V60" s="701">
        <f>IF($V$58="","",IF($T$6="",$V$58,$V$58-$T$6))</f>
      </c>
      <c r="W60" s="702"/>
      <c r="X60" s="702"/>
      <c r="Y60" s="703"/>
    </row>
    <row r="61" spans="1:25" s="150" customFormat="1" ht="13.5" thickBot="1">
      <c r="A61" s="157">
        <v>36</v>
      </c>
      <c r="B61" s="149" t="s">
        <v>79</v>
      </c>
      <c r="C61" s="149"/>
      <c r="D61" s="42"/>
      <c r="E61" s="42"/>
      <c r="F61" s="42"/>
      <c r="G61" s="42"/>
      <c r="H61" s="13">
        <f>IF(OR($H$23="",$H$28=""),"",IF($H$59="","",H28-$H$59))</f>
        <v>31851</v>
      </c>
      <c r="I61" s="97"/>
      <c r="J61" s="42"/>
      <c r="K61" s="42"/>
      <c r="L61" s="14">
        <f>IF($F$10=0,"",IF(H61="","",H61/$F$10))</f>
      </c>
      <c r="M61" s="2"/>
      <c r="N61" s="14">
        <f>IF($H$10=0,"",IF(H61="","",H61/$H$10))</f>
      </c>
      <c r="O61" s="2"/>
      <c r="P61" s="2"/>
      <c r="Q61" s="42"/>
      <c r="R61" s="500" t="s">
        <v>274</v>
      </c>
      <c r="S61" s="42"/>
      <c r="T61" s="500" t="s">
        <v>275</v>
      </c>
      <c r="U61" s="42"/>
      <c r="V61" s="679" t="s">
        <v>127</v>
      </c>
      <c r="W61" s="680"/>
      <c r="X61" s="680"/>
      <c r="Y61" s="681"/>
    </row>
    <row r="62" spans="1:25" s="150" customFormat="1" ht="13.5" thickBot="1">
      <c r="A62" s="151">
        <v>37</v>
      </c>
      <c r="B62" s="42" t="s">
        <v>60</v>
      </c>
      <c r="C62" s="42"/>
      <c r="D62" s="42"/>
      <c r="E62" s="42"/>
      <c r="F62" s="42"/>
      <c r="G62" s="42"/>
      <c r="H62" s="15">
        <f>IF(N13="","",(N13*R13)+IF(N14="",0,(N14*R14))+IF(N15="",0,(N15*R15)))</f>
      </c>
      <c r="I62" s="97"/>
      <c r="J62" s="42"/>
      <c r="K62" s="42"/>
      <c r="L62" s="7">
        <f>IF($F$10=0,"",IF(H62="","",H62/$F$10))</f>
      </c>
      <c r="M62" s="161"/>
      <c r="N62" s="7">
        <f>IF($H$10=0,"",IF(H62="","",H62/$H$10))</f>
      </c>
      <c r="O62" s="2"/>
      <c r="P62" s="2"/>
      <c r="Q62" s="42"/>
      <c r="R62" s="16">
        <f>IF(OR($H$61="",$N$13=""),"",$H$61/($N$13*$R$13))</f>
      </c>
      <c r="S62" s="42"/>
      <c r="T62" s="17">
        <f>IF(OR($T$5="",$H$61=""),"",$H$61/$T$5)</f>
      </c>
      <c r="U62" s="42"/>
      <c r="V62" s="727"/>
      <c r="W62" s="728"/>
      <c r="X62" s="728"/>
      <c r="Y62" s="729"/>
    </row>
    <row r="63" spans="1:25" s="150" customFormat="1" ht="12.75">
      <c r="A63" s="151">
        <v>38</v>
      </c>
      <c r="B63" s="42" t="s">
        <v>61</v>
      </c>
      <c r="C63" s="42"/>
      <c r="D63" s="42"/>
      <c r="E63" s="42"/>
      <c r="F63" s="42"/>
      <c r="G63" s="42"/>
      <c r="H63" s="407"/>
      <c r="I63" s="156"/>
      <c r="J63" s="42"/>
      <c r="K63" s="42"/>
      <c r="L63" s="1">
        <f>IF($F$10=0,"",IF(H63="","",H63/$F$10))</f>
      </c>
      <c r="M63" s="161"/>
      <c r="N63" s="1">
        <f>IF($H$10=0,"",IF(H63="","",H63/$H$10))</f>
      </c>
      <c r="O63" s="2"/>
      <c r="P63" s="2"/>
      <c r="Q63" s="42"/>
      <c r="R63" s="500" t="s">
        <v>276</v>
      </c>
      <c r="S63" s="42"/>
      <c r="T63" s="500" t="s">
        <v>277</v>
      </c>
      <c r="U63" s="42"/>
      <c r="V63" s="698" t="s">
        <v>128</v>
      </c>
      <c r="W63" s="699"/>
      <c r="X63" s="699"/>
      <c r="Y63" s="700"/>
    </row>
    <row r="64" spans="1:25" s="150" customFormat="1" ht="13.5" thickBot="1">
      <c r="A64" s="151">
        <v>39</v>
      </c>
      <c r="B64" s="42" t="s">
        <v>62</v>
      </c>
      <c r="C64" s="42"/>
      <c r="D64" s="42"/>
      <c r="E64" s="42"/>
      <c r="F64" s="42"/>
      <c r="G64" s="42"/>
      <c r="H64" s="407"/>
      <c r="I64" s="156"/>
      <c r="J64" s="42"/>
      <c r="K64" s="42"/>
      <c r="L64" s="1">
        <f>IF($F$10=0,"",IF(H64="","",H64/$F$10))</f>
      </c>
      <c r="M64" s="161"/>
      <c r="N64" s="1">
        <f>IF($H$10=0,"",IF(H64="","",H64/$H$10))</f>
      </c>
      <c r="O64" s="2"/>
      <c r="P64" s="2"/>
      <c r="Q64" s="42"/>
      <c r="R64" s="16">
        <f>IF(OR($H$61="",$N$13=""),"",IF($N$15="",IF($N$14="",$R$62,$H$61/(($N$13*$R$13)+($N$14*$R$14))),$H$61/(($N$13*$R$13)+($N$14*$R$14)+($N$15*$R$15))))</f>
      </c>
      <c r="S64" s="42"/>
      <c r="T64" s="17">
        <f>IF(OR($H$66="",$H$66=0,$H$66&lt;0,$T$9="",$T$9=0,$T$9&lt;0),"",$H$66/$T$9)</f>
      </c>
      <c r="U64" s="42"/>
      <c r="V64" s="701">
        <f>IF(OR($V$58="",$V$62=""),"",$V$58*$V$62)</f>
      </c>
      <c r="W64" s="702"/>
      <c r="X64" s="702"/>
      <c r="Y64" s="703"/>
    </row>
    <row r="65" spans="1:25" s="150" customFormat="1" ht="12.75">
      <c r="A65" s="151">
        <v>40</v>
      </c>
      <c r="B65" s="42" t="s">
        <v>63</v>
      </c>
      <c r="C65" s="42"/>
      <c r="D65" s="42"/>
      <c r="E65" s="42"/>
      <c r="F65" s="42"/>
      <c r="G65" s="42"/>
      <c r="H65" s="407"/>
      <c r="I65" s="156"/>
      <c r="J65" s="42"/>
      <c r="K65" s="42"/>
      <c r="L65" s="1">
        <f>IF($F$10=0,"",IF(H65="","",H65/$F$10))</f>
      </c>
      <c r="M65" s="161"/>
      <c r="N65" s="1">
        <f>IF($H$10=0,"",IF(H65="","",H65/$H$10))</f>
      </c>
      <c r="O65" s="2"/>
      <c r="P65" s="2"/>
      <c r="Q65" s="42"/>
      <c r="U65" s="42"/>
      <c r="V65" s="698" t="s">
        <v>129</v>
      </c>
      <c r="W65" s="699"/>
      <c r="X65" s="699"/>
      <c r="Y65" s="700"/>
    </row>
    <row r="66" spans="1:25" s="150" customFormat="1" ht="13.5" thickBot="1">
      <c r="A66" s="201">
        <v>41</v>
      </c>
      <c r="B66" s="163" t="s">
        <v>51</v>
      </c>
      <c r="C66" s="163"/>
      <c r="D66" s="43"/>
      <c r="E66" s="43"/>
      <c r="F66" s="43"/>
      <c r="G66" s="43"/>
      <c r="H66" s="5">
        <f>IF(OR($H$23=0,H61=""),"",IF(H62="",H61-H63-H64-H65,H61-H62-H63-H64-H65))</f>
        <v>31851</v>
      </c>
      <c r="I66" s="99"/>
      <c r="J66" s="43"/>
      <c r="K66" s="43"/>
      <c r="L66" s="6">
        <f>IF($F$10=0,"",IF($H$66="","",$H$66/$F$10))</f>
      </c>
      <c r="M66" s="164"/>
      <c r="N66" s="6">
        <f>IF($H$10=0,"",IF($H$66="","",$H$66/$H$10))</f>
      </c>
      <c r="O66" s="14"/>
      <c r="P66" s="14"/>
      <c r="Q66" s="43"/>
      <c r="R66" s="43"/>
      <c r="S66" s="43"/>
      <c r="T66" s="43"/>
      <c r="U66" s="43"/>
      <c r="V66" s="701">
        <f>IF($V$64="","",IF($T$6="",$V$64,$V$64-$T$6))</f>
      </c>
      <c r="W66" s="702"/>
      <c r="X66" s="702"/>
      <c r="Y66" s="703"/>
    </row>
    <row r="67" spans="1:25" ht="12.75" customHeight="1">
      <c r="A67" s="731" t="s">
        <v>338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</row>
    <row r="68" spans="1:25" ht="12.75" customHeight="1">
      <c r="A68" s="730" t="s">
        <v>69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</row>
    <row r="69" spans="1:25" ht="15" customHeight="1">
      <c r="A69" s="723" t="s">
        <v>70</v>
      </c>
      <c r="B69" s="723"/>
      <c r="C69" s="165"/>
      <c r="D69" s="724"/>
      <c r="E69" s="724"/>
      <c r="F69" s="724"/>
      <c r="G69" s="166"/>
      <c r="H69" s="195" t="s">
        <v>71</v>
      </c>
      <c r="I69" s="165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169"/>
      <c r="U69" s="169"/>
      <c r="V69" s="169"/>
      <c r="W69" s="169"/>
      <c r="X69" s="169"/>
      <c r="Y69" s="169"/>
    </row>
    <row r="70" spans="1:25" ht="15" customHeight="1">
      <c r="A70" s="722" t="s">
        <v>141</v>
      </c>
      <c r="B70" s="722"/>
      <c r="C70" s="167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721"/>
    </row>
    <row r="71" spans="1:25" ht="15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721"/>
    </row>
    <row r="72" spans="1:25" ht="15" customHeight="1">
      <c r="A72" s="684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15" customHeight="1">
      <c r="A73" s="684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15" customHeight="1">
      <c r="A74" s="685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</row>
    <row r="75" spans="1:25" ht="1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</row>
    <row r="76" spans="1:25" ht="15" customHeight="1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</row>
    <row r="77" s="226" customFormat="1" ht="15" customHeight="1"/>
    <row r="78" s="226" customFormat="1" ht="15" customHeight="1"/>
    <row r="79" s="226" customFormat="1" ht="15" customHeight="1"/>
    <row r="80" s="226" customFormat="1" ht="15" customHeight="1"/>
    <row r="81" s="226" customFormat="1" ht="15" customHeight="1"/>
    <row r="82" s="226" customFormat="1" ht="15" customHeight="1"/>
    <row r="83" s="226" customFormat="1" ht="9.75"/>
  </sheetData>
  <sheetProtection password="D3AD" sheet="1" objects="1" scenarios="1" selectLockedCells="1"/>
  <mergeCells count="83">
    <mergeCell ref="V51:Y51"/>
    <mergeCell ref="V34:Y34"/>
    <mergeCell ref="V62:Y62"/>
    <mergeCell ref="A68:Y68"/>
    <mergeCell ref="A67:Y67"/>
    <mergeCell ref="V63:Y63"/>
    <mergeCell ref="V64:Y64"/>
    <mergeCell ref="V65:Y65"/>
    <mergeCell ref="V66:Y66"/>
    <mergeCell ref="V58:Y58"/>
    <mergeCell ref="A71:Y71"/>
    <mergeCell ref="A70:B70"/>
    <mergeCell ref="A69:B69"/>
    <mergeCell ref="D70:Y70"/>
    <mergeCell ref="D69:F69"/>
    <mergeCell ref="J69:S69"/>
    <mergeCell ref="A1:Y1"/>
    <mergeCell ref="A4:H4"/>
    <mergeCell ref="D5:H5"/>
    <mergeCell ref="D6:H6"/>
    <mergeCell ref="I4:S4"/>
    <mergeCell ref="A2:Y2"/>
    <mergeCell ref="T4:Y4"/>
    <mergeCell ref="I10:Y10"/>
    <mergeCell ref="A3:Y3"/>
    <mergeCell ref="V5:X5"/>
    <mergeCell ref="V6:X6"/>
    <mergeCell ref="D7:H7"/>
    <mergeCell ref="D8:H8"/>
    <mergeCell ref="V9:Y9"/>
    <mergeCell ref="V8:X8"/>
    <mergeCell ref="V7:X7"/>
    <mergeCell ref="D9:H9"/>
    <mergeCell ref="V61:Y61"/>
    <mergeCell ref="V59:Y59"/>
    <mergeCell ref="V60:Y60"/>
    <mergeCell ref="D13:H13"/>
    <mergeCell ref="D14:H14"/>
    <mergeCell ref="D15:H15"/>
    <mergeCell ref="V33:Y33"/>
    <mergeCell ref="D17:H17"/>
    <mergeCell ref="D18:H18"/>
    <mergeCell ref="D19:H19"/>
    <mergeCell ref="D20:H20"/>
    <mergeCell ref="D16:H16"/>
    <mergeCell ref="T17:X17"/>
    <mergeCell ref="V49:Y49"/>
    <mergeCell ref="B22:G22"/>
    <mergeCell ref="V29:Y29"/>
    <mergeCell ref="V48:Y48"/>
    <mergeCell ref="V43:Y43"/>
    <mergeCell ref="V44:Y44"/>
    <mergeCell ref="V45:Y45"/>
    <mergeCell ref="V31:Y31"/>
    <mergeCell ref="V32:Y32"/>
    <mergeCell ref="V39:Y39"/>
    <mergeCell ref="V40:Y40"/>
    <mergeCell ref="V41:Y41"/>
    <mergeCell ref="V42:Y42"/>
    <mergeCell ref="V35:Y35"/>
    <mergeCell ref="V36:Y36"/>
    <mergeCell ref="V37:Y37"/>
    <mergeCell ref="V38:Y38"/>
    <mergeCell ref="V46:Y46"/>
    <mergeCell ref="A73:Y73"/>
    <mergeCell ref="A74:Y74"/>
    <mergeCell ref="A75:Y75"/>
    <mergeCell ref="D56:F56"/>
    <mergeCell ref="D58:F58"/>
    <mergeCell ref="V47:Y47"/>
    <mergeCell ref="V52:Y52"/>
    <mergeCell ref="V50:Y50"/>
    <mergeCell ref="A72:Y72"/>
    <mergeCell ref="A76:Y76"/>
    <mergeCell ref="D53:F53"/>
    <mergeCell ref="V53:Y53"/>
    <mergeCell ref="D54:F54"/>
    <mergeCell ref="V54:Y54"/>
    <mergeCell ref="V56:Y56"/>
    <mergeCell ref="D55:F55"/>
    <mergeCell ref="V55:Y55"/>
    <mergeCell ref="V57:Y57"/>
    <mergeCell ref="D57:F57"/>
  </mergeCells>
  <conditionalFormatting sqref="N18">
    <cfRule type="cellIs" priority="1" dxfId="1" operator="lessThan" stopIfTrue="1">
      <formula>0</formula>
    </cfRule>
  </conditionalFormatting>
  <conditionalFormatting sqref="T28">
    <cfRule type="cellIs" priority="2" dxfId="0" operator="notEqual" stopIfTrue="1">
      <formula>'Self Office'!$F$10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scale="70"/>
  <headerFooter alignWithMargins="0">
    <oddHeader>&amp;C&amp;"Arial,Bold"CONFIDENTIAL&amp;R&amp;"Arial,Italic"&amp;A</oddHeader>
    <oddFooter>&amp;C&amp;F
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6"/>
  <sheetViews>
    <sheetView showGridLines="0" showRowColHeaders="0" zoomScale="95" zoomScaleNormal="95" workbookViewId="0" topLeftCell="A1">
      <selection activeCell="T8" sqref="T8"/>
    </sheetView>
  </sheetViews>
  <sheetFormatPr defaultColWidth="9.140625" defaultRowHeight="12.75"/>
  <cols>
    <col min="1" max="1" width="3.28125" style="102" customWidth="1"/>
    <col min="2" max="2" width="13.140625" style="102" customWidth="1"/>
    <col min="3" max="3" width="3.28125" style="102" customWidth="1"/>
    <col min="4" max="4" width="9.7109375" style="102" customWidth="1"/>
    <col min="5" max="5" width="1.421875" style="102" customWidth="1"/>
    <col min="6" max="6" width="10.421875" style="102" customWidth="1"/>
    <col min="7" max="7" width="6.28125" style="102" customWidth="1"/>
    <col min="8" max="8" width="12.8515625" style="102" customWidth="1"/>
    <col min="9" max="9" width="3.00390625" style="102" customWidth="1"/>
    <col min="10" max="10" width="4.7109375" style="102" customWidth="1"/>
    <col min="11" max="11" width="2.8515625" style="102" customWidth="1"/>
    <col min="12" max="12" width="11.28125" style="102" customWidth="1"/>
    <col min="13" max="13" width="0.85546875" style="102" customWidth="1"/>
    <col min="14" max="14" width="12.7109375" style="102" customWidth="1"/>
    <col min="15" max="16" width="0.71875" style="102" customWidth="1"/>
    <col min="17" max="17" width="2.421875" style="102" customWidth="1"/>
    <col min="18" max="18" width="9.7109375" style="102" customWidth="1"/>
    <col min="19" max="19" width="0.85546875" style="102" customWidth="1"/>
    <col min="20" max="20" width="11.7109375" style="102" customWidth="1"/>
    <col min="21" max="21" width="0.85546875" style="102" customWidth="1"/>
    <col min="22" max="22" width="10.421875" style="102" customWidth="1"/>
    <col min="23" max="23" width="0.85546875" style="102" customWidth="1"/>
    <col min="24" max="24" width="11.7109375" style="102" customWidth="1"/>
    <col min="25" max="25" width="0.85546875" style="102" customWidth="1"/>
    <col min="26" max="16384" width="9.140625" style="102" customWidth="1"/>
  </cols>
  <sheetData>
    <row r="1" spans="1:25" ht="18">
      <c r="A1" s="714" t="s">
        <v>68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18">
      <c r="A2" s="714" t="s">
        <v>146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5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ht="13.5" thickBot="1">
      <c r="A4" s="715" t="s">
        <v>0</v>
      </c>
      <c r="B4" s="715"/>
      <c r="C4" s="715"/>
      <c r="D4" s="715"/>
      <c r="E4" s="715"/>
      <c r="F4" s="715"/>
      <c r="G4" s="715"/>
      <c r="H4" s="715"/>
      <c r="I4" s="715" t="s">
        <v>12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9" t="s">
        <v>200</v>
      </c>
      <c r="U4" s="720"/>
      <c r="V4" s="720"/>
      <c r="W4" s="720"/>
      <c r="X4" s="720"/>
      <c r="Y4" s="720"/>
    </row>
    <row r="5" spans="1:25" s="107" customFormat="1" ht="13.5" customHeight="1">
      <c r="A5" s="197" t="s">
        <v>114</v>
      </c>
      <c r="B5" s="103" t="s">
        <v>2</v>
      </c>
      <c r="C5" s="103"/>
      <c r="D5" s="716"/>
      <c r="E5" s="716"/>
      <c r="F5" s="716"/>
      <c r="G5" s="716"/>
      <c r="H5" s="717"/>
      <c r="I5" s="104" t="s">
        <v>83</v>
      </c>
      <c r="J5" s="105" t="s">
        <v>75</v>
      </c>
      <c r="K5" s="105"/>
      <c r="L5" s="106"/>
      <c r="M5" s="106"/>
      <c r="N5" s="106"/>
      <c r="O5" s="106"/>
      <c r="P5" s="106"/>
      <c r="Q5" s="106"/>
      <c r="R5" s="106"/>
      <c r="S5" s="106"/>
      <c r="T5" s="18">
        <v>552000</v>
      </c>
      <c r="U5" s="106"/>
      <c r="V5" s="709" t="s">
        <v>134</v>
      </c>
      <c r="W5" s="709"/>
      <c r="X5" s="709"/>
      <c r="Y5" s="39"/>
    </row>
    <row r="6" spans="1:25" s="107" customFormat="1" ht="13.5" customHeight="1">
      <c r="A6" s="113" t="s">
        <v>115</v>
      </c>
      <c r="B6" s="108" t="s">
        <v>1</v>
      </c>
      <c r="C6" s="108"/>
      <c r="D6" s="692"/>
      <c r="E6" s="692"/>
      <c r="F6" s="692"/>
      <c r="G6" s="692"/>
      <c r="H6" s="693"/>
      <c r="I6" s="109" t="s">
        <v>84</v>
      </c>
      <c r="J6" s="110"/>
      <c r="K6" s="111" t="s">
        <v>14</v>
      </c>
      <c r="L6" s="112" t="s">
        <v>73</v>
      </c>
      <c r="M6" s="112"/>
      <c r="N6" s="112"/>
      <c r="O6" s="112"/>
      <c r="P6" s="112"/>
      <c r="Q6" s="112"/>
      <c r="R6" s="110" t="s">
        <v>14</v>
      </c>
      <c r="S6" s="110"/>
      <c r="T6" s="19">
        <f>IF(L13="","",SUM(L13:L15))</f>
        <v>552000</v>
      </c>
      <c r="U6" s="112"/>
      <c r="V6" s="710">
        <f>IF(OR(T5="",F10=""),"",T5/F10)</f>
      </c>
      <c r="W6" s="710"/>
      <c r="X6" s="710"/>
      <c r="Y6" s="38"/>
    </row>
    <row r="7" spans="1:25" s="107" customFormat="1" ht="13.5" customHeight="1">
      <c r="A7" s="113" t="s">
        <v>116</v>
      </c>
      <c r="B7" s="108" t="s">
        <v>3</v>
      </c>
      <c r="C7" s="108"/>
      <c r="D7" s="692"/>
      <c r="E7" s="692"/>
      <c r="F7" s="692"/>
      <c r="G7" s="692"/>
      <c r="H7" s="693"/>
      <c r="I7" s="109" t="s">
        <v>85</v>
      </c>
      <c r="J7" s="110"/>
      <c r="K7" s="111" t="s">
        <v>13</v>
      </c>
      <c r="L7" s="112" t="s">
        <v>45</v>
      </c>
      <c r="M7" s="112" t="s">
        <v>47</v>
      </c>
      <c r="N7" s="20">
        <v>0.02</v>
      </c>
      <c r="O7" s="114" t="s">
        <v>23</v>
      </c>
      <c r="P7" s="114"/>
      <c r="Q7" s="112"/>
      <c r="R7" s="110" t="s">
        <v>13</v>
      </c>
      <c r="S7" s="110"/>
      <c r="T7" s="19">
        <f>IF(OR(N7="",T6=""),"",T6*N7)</f>
        <v>11040</v>
      </c>
      <c r="U7" s="112"/>
      <c r="V7" s="713" t="s">
        <v>135</v>
      </c>
      <c r="W7" s="713"/>
      <c r="X7" s="713"/>
      <c r="Y7" s="40"/>
    </row>
    <row r="8" spans="1:25" s="107" customFormat="1" ht="13.5" customHeight="1" thickBot="1">
      <c r="A8" s="113"/>
      <c r="B8" s="108"/>
      <c r="C8" s="108"/>
      <c r="D8" s="692"/>
      <c r="E8" s="692"/>
      <c r="F8" s="692"/>
      <c r="G8" s="692"/>
      <c r="H8" s="693"/>
      <c r="I8" s="109" t="s">
        <v>86</v>
      </c>
      <c r="J8" s="110"/>
      <c r="K8" s="111" t="s">
        <v>13</v>
      </c>
      <c r="L8" s="112" t="s">
        <v>46</v>
      </c>
      <c r="M8" s="112"/>
      <c r="N8" s="112"/>
      <c r="O8" s="112"/>
      <c r="P8" s="112"/>
      <c r="Q8" s="112"/>
      <c r="R8" s="110" t="s">
        <v>13</v>
      </c>
      <c r="S8" s="110"/>
      <c r="T8" s="21">
        <v>40000</v>
      </c>
      <c r="U8" s="112"/>
      <c r="V8" s="710">
        <f>IF(OR(T5="",H10=""),"",T5/H10)</f>
      </c>
      <c r="W8" s="710"/>
      <c r="X8" s="710"/>
      <c r="Y8" s="38"/>
    </row>
    <row r="9" spans="1:25" s="107" customFormat="1" ht="13.5" customHeight="1" thickBot="1" thickTop="1">
      <c r="A9" s="113"/>
      <c r="B9" s="108" t="s">
        <v>4</v>
      </c>
      <c r="C9" s="108"/>
      <c r="D9" s="692"/>
      <c r="E9" s="692"/>
      <c r="F9" s="692"/>
      <c r="G9" s="692"/>
      <c r="H9" s="693"/>
      <c r="I9" s="115" t="s">
        <v>87</v>
      </c>
      <c r="J9" s="116"/>
      <c r="K9" s="117" t="s">
        <v>15</v>
      </c>
      <c r="L9" s="118" t="s">
        <v>132</v>
      </c>
      <c r="M9" s="118"/>
      <c r="N9" s="118"/>
      <c r="O9" s="118"/>
      <c r="P9" s="118"/>
      <c r="Q9" s="118"/>
      <c r="R9" s="119" t="s">
        <v>15</v>
      </c>
      <c r="S9" s="119"/>
      <c r="T9" s="22">
        <f>IF(T5="","",IF(T6="",IF(N7="",T5+T8,T5+T7+T8),IF(N7="",T5-T6+T8,T5-T6+T7+T8)))</f>
        <v>51040</v>
      </c>
      <c r="U9" s="118"/>
      <c r="V9" s="711"/>
      <c r="W9" s="711"/>
      <c r="X9" s="711"/>
      <c r="Y9" s="712"/>
    </row>
    <row r="10" spans="1:25" s="107" customFormat="1" ht="13.5" customHeight="1" thickBot="1">
      <c r="A10" s="113" t="s">
        <v>117</v>
      </c>
      <c r="B10" s="108" t="s">
        <v>72</v>
      </c>
      <c r="C10" s="108"/>
      <c r="D10" s="120"/>
      <c r="E10" s="121" t="s">
        <v>74</v>
      </c>
      <c r="F10" s="72"/>
      <c r="G10" s="122" t="s">
        <v>5</v>
      </c>
      <c r="H10" s="73"/>
      <c r="I10" s="706" t="s">
        <v>16</v>
      </c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</row>
    <row r="11" spans="1:25" s="107" customFormat="1" ht="13.5" customHeight="1">
      <c r="A11" s="113" t="s">
        <v>118</v>
      </c>
      <c r="B11" s="108" t="s">
        <v>6</v>
      </c>
      <c r="C11" s="108"/>
      <c r="D11" s="23"/>
      <c r="E11" s="108"/>
      <c r="F11" s="108"/>
      <c r="G11" s="123"/>
      <c r="H11" s="124"/>
      <c r="I11" s="125"/>
      <c r="J11" s="126"/>
      <c r="K11" s="126" t="s">
        <v>108</v>
      </c>
      <c r="L11" s="127" t="s">
        <v>109</v>
      </c>
      <c r="M11" s="127"/>
      <c r="N11" s="127" t="s">
        <v>110</v>
      </c>
      <c r="O11" s="127"/>
      <c r="P11" s="127"/>
      <c r="Q11" s="127"/>
      <c r="R11" s="127" t="s">
        <v>111</v>
      </c>
      <c r="S11" s="127"/>
      <c r="T11" s="127" t="s">
        <v>112</v>
      </c>
      <c r="U11" s="127"/>
      <c r="V11" s="127" t="s">
        <v>113</v>
      </c>
      <c r="W11" s="127"/>
      <c r="X11" s="127" t="s">
        <v>131</v>
      </c>
      <c r="Y11" s="128"/>
    </row>
    <row r="12" spans="1:25" s="107" customFormat="1" ht="12.75">
      <c r="A12" s="113"/>
      <c r="B12" s="123" t="s">
        <v>48</v>
      </c>
      <c r="C12" s="123"/>
      <c r="D12" s="23"/>
      <c r="E12" s="108"/>
      <c r="F12" s="108"/>
      <c r="G12" s="123" t="s">
        <v>11</v>
      </c>
      <c r="H12" s="24"/>
      <c r="I12" s="129"/>
      <c r="J12" s="26"/>
      <c r="K12" s="130" t="s">
        <v>139</v>
      </c>
      <c r="L12" s="130" t="s">
        <v>90</v>
      </c>
      <c r="M12" s="130"/>
      <c r="N12" s="130" t="s">
        <v>91</v>
      </c>
      <c r="O12" s="130"/>
      <c r="P12" s="130"/>
      <c r="Q12" s="130"/>
      <c r="R12" s="130" t="s">
        <v>92</v>
      </c>
      <c r="S12" s="130"/>
      <c r="T12" s="130" t="s">
        <v>93</v>
      </c>
      <c r="U12" s="130"/>
      <c r="V12" s="130" t="s">
        <v>136</v>
      </c>
      <c r="W12" s="130"/>
      <c r="X12" s="130" t="s">
        <v>53</v>
      </c>
      <c r="Y12" s="131"/>
    </row>
    <row r="13" spans="1:25" s="107" customFormat="1" ht="13.5" customHeight="1">
      <c r="A13" s="113" t="s">
        <v>119</v>
      </c>
      <c r="B13" s="108" t="s">
        <v>7</v>
      </c>
      <c r="C13" s="108"/>
      <c r="D13" s="704"/>
      <c r="E13" s="704"/>
      <c r="F13" s="704"/>
      <c r="G13" s="704"/>
      <c r="H13" s="705"/>
      <c r="I13" s="132" t="s">
        <v>105</v>
      </c>
      <c r="J13" s="130" t="s">
        <v>17</v>
      </c>
      <c r="K13" s="215" t="b">
        <v>0</v>
      </c>
      <c r="L13" s="25">
        <f>T5*0.75</f>
        <v>414000</v>
      </c>
      <c r="M13" s="26"/>
      <c r="N13" s="27">
        <f>IF(K13,IF(OR(L13="",R13="",T13=""),"",L13*T13/R13),IF(OR(L13="",R13="",T13="",V13=""),"",ABS(PMT(T13/R13,R13*V13,L13))))</f>
        <v>2992.4204173622657</v>
      </c>
      <c r="O13" s="27"/>
      <c r="P13" s="62"/>
      <c r="Q13" s="69"/>
      <c r="R13" s="28">
        <v>12</v>
      </c>
      <c r="S13" s="26"/>
      <c r="T13" s="29">
        <v>0.0725</v>
      </c>
      <c r="U13" s="26"/>
      <c r="V13" s="30">
        <v>25</v>
      </c>
      <c r="W13" s="26"/>
      <c r="X13" s="30">
        <v>25</v>
      </c>
      <c r="Y13" s="36"/>
    </row>
    <row r="14" spans="1:25" s="107" customFormat="1" ht="13.5" customHeight="1">
      <c r="A14" s="113"/>
      <c r="B14" s="108" t="s">
        <v>89</v>
      </c>
      <c r="C14" s="108"/>
      <c r="D14" s="692"/>
      <c r="E14" s="692"/>
      <c r="F14" s="692"/>
      <c r="G14" s="692"/>
      <c r="H14" s="693"/>
      <c r="I14" s="132" t="s">
        <v>106</v>
      </c>
      <c r="J14" s="130" t="s">
        <v>18</v>
      </c>
      <c r="K14" s="215" t="b">
        <v>1</v>
      </c>
      <c r="L14" s="25">
        <f>T5*0.25</f>
        <v>138000</v>
      </c>
      <c r="M14" s="26"/>
      <c r="N14" s="27">
        <f>IF(K14,IF(OR(L14="",R14="",T14=""),"",L14*T14/R14),IF(OR(L14="",R14="",T14="",V14=""),"",ABS(PMT(T14/R14,R14*V14,L14))))</f>
        <v>891.25</v>
      </c>
      <c r="O14" s="68"/>
      <c r="P14" s="62"/>
      <c r="Q14" s="70"/>
      <c r="R14" s="28">
        <v>12</v>
      </c>
      <c r="S14" s="26"/>
      <c r="T14" s="29">
        <v>0.0775</v>
      </c>
      <c r="U14" s="26"/>
      <c r="V14" s="30">
        <v>25</v>
      </c>
      <c r="W14" s="26"/>
      <c r="X14" s="30">
        <v>25</v>
      </c>
      <c r="Y14" s="36"/>
    </row>
    <row r="15" spans="1:25" s="107" customFormat="1" ht="13.5" thickBot="1">
      <c r="A15" s="113" t="s">
        <v>120</v>
      </c>
      <c r="B15" s="108" t="s">
        <v>9</v>
      </c>
      <c r="C15" s="108"/>
      <c r="D15" s="692"/>
      <c r="E15" s="692"/>
      <c r="F15" s="692"/>
      <c r="G15" s="692"/>
      <c r="H15" s="693"/>
      <c r="I15" s="133" t="s">
        <v>107</v>
      </c>
      <c r="J15" s="134" t="s">
        <v>19</v>
      </c>
      <c r="K15" s="216" t="b">
        <v>0</v>
      </c>
      <c r="L15" s="31"/>
      <c r="M15" s="32"/>
      <c r="N15" s="27">
        <f>IF(K15,IF(OR(L15="",R15="",T15=""),"",L15*T15/R15),IF(OR(L15="",R15="",T15="",V15=""),"",ABS(PMT(T15/R15,R15*V15,L15))))</f>
      </c>
      <c r="O15" s="63"/>
      <c r="P15" s="63"/>
      <c r="Q15" s="32"/>
      <c r="R15" s="33"/>
      <c r="S15" s="32"/>
      <c r="T15" s="34"/>
      <c r="U15" s="32"/>
      <c r="V15" s="35"/>
      <c r="W15" s="32"/>
      <c r="X15" s="35"/>
      <c r="Y15" s="37"/>
    </row>
    <row r="16" spans="1:25" s="107" customFormat="1" ht="13.5" customHeight="1" thickBot="1">
      <c r="A16" s="113" t="s">
        <v>121</v>
      </c>
      <c r="B16" s="108" t="s">
        <v>8</v>
      </c>
      <c r="C16" s="108"/>
      <c r="D16" s="692"/>
      <c r="E16" s="692"/>
      <c r="F16" s="692"/>
      <c r="G16" s="692"/>
      <c r="H16" s="693"/>
      <c r="I16" s="196" t="s">
        <v>100</v>
      </c>
      <c r="J16" s="135"/>
      <c r="K16" s="135"/>
      <c r="L16" s="136"/>
      <c r="M16" s="136"/>
      <c r="N16" s="136"/>
      <c r="O16" s="136"/>
      <c r="P16" s="136"/>
      <c r="Q16" s="137"/>
      <c r="R16" s="136"/>
      <c r="S16" s="136"/>
      <c r="T16" s="136"/>
      <c r="U16" s="136"/>
      <c r="V16" s="549" t="s">
        <v>142</v>
      </c>
      <c r="W16" s="136"/>
      <c r="X16" s="550"/>
      <c r="Y16" s="137" t="s">
        <v>23</v>
      </c>
    </row>
    <row r="17" spans="1:25" s="107" customFormat="1" ht="13.5" customHeight="1" thickBot="1">
      <c r="A17" s="113" t="s">
        <v>122</v>
      </c>
      <c r="B17" s="108" t="s">
        <v>52</v>
      </c>
      <c r="C17" s="108"/>
      <c r="D17" s="692"/>
      <c r="E17" s="692"/>
      <c r="F17" s="692"/>
      <c r="G17" s="692"/>
      <c r="H17" s="693"/>
      <c r="I17" s="85" t="s">
        <v>102</v>
      </c>
      <c r="J17" s="74"/>
      <c r="K17" s="74"/>
      <c r="L17" s="138"/>
      <c r="M17" s="67" t="s">
        <v>82</v>
      </c>
      <c r="N17" s="52">
        <f>X28</f>
        <v>58260</v>
      </c>
      <c r="O17" s="76"/>
      <c r="P17" s="48"/>
      <c r="Q17" s="46"/>
      <c r="R17" s="548" t="b">
        <v>0</v>
      </c>
      <c r="S17" s="547"/>
      <c r="T17" s="694" t="s">
        <v>279</v>
      </c>
      <c r="U17" s="694"/>
      <c r="V17" s="694"/>
      <c r="W17" s="694"/>
      <c r="X17" s="695"/>
      <c r="Y17" s="47"/>
    </row>
    <row r="18" spans="1:25" s="107" customFormat="1" ht="13.5" customHeight="1">
      <c r="A18" s="113" t="s">
        <v>123</v>
      </c>
      <c r="B18" s="108" t="s">
        <v>10</v>
      </c>
      <c r="C18" s="108"/>
      <c r="D18" s="692"/>
      <c r="E18" s="692"/>
      <c r="F18" s="692"/>
      <c r="G18" s="692"/>
      <c r="H18" s="693"/>
      <c r="I18" s="85" t="s">
        <v>103</v>
      </c>
      <c r="J18" s="48"/>
      <c r="K18" s="48"/>
      <c r="L18" s="138"/>
      <c r="M18" s="67" t="s">
        <v>101</v>
      </c>
      <c r="N18" s="75"/>
      <c r="O18" s="48"/>
      <c r="P18" s="48"/>
      <c r="Q18" s="48"/>
      <c r="R18" s="555" t="s">
        <v>286</v>
      </c>
      <c r="S18" s="556"/>
      <c r="T18" s="557" t="s">
        <v>280</v>
      </c>
      <c r="U18" s="556"/>
      <c r="V18" s="558" t="s">
        <v>333</v>
      </c>
      <c r="W18" s="559"/>
      <c r="X18" s="560" t="s">
        <v>284</v>
      </c>
      <c r="Y18" s="50"/>
    </row>
    <row r="19" spans="1:25" s="107" customFormat="1" ht="13.5" customHeight="1">
      <c r="A19" s="113" t="s">
        <v>124</v>
      </c>
      <c r="B19" s="139" t="s">
        <v>49</v>
      </c>
      <c r="C19" s="108"/>
      <c r="D19" s="692"/>
      <c r="E19" s="692"/>
      <c r="F19" s="692"/>
      <c r="G19" s="692"/>
      <c r="H19" s="693"/>
      <c r="I19" s="85" t="s">
        <v>104</v>
      </c>
      <c r="J19" s="48"/>
      <c r="K19" s="48"/>
      <c r="L19" s="138"/>
      <c r="M19" s="140" t="s">
        <v>143</v>
      </c>
      <c r="N19" s="87"/>
      <c r="O19" s="84"/>
      <c r="P19" s="48"/>
      <c r="Q19" s="48"/>
      <c r="R19" s="552">
        <f>'Rent Roll'!D5</f>
      </c>
      <c r="S19" s="501"/>
      <c r="T19" s="503">
        <f>'Rent Roll'!J5</f>
      </c>
      <c r="U19" s="501"/>
      <c r="V19" s="504">
        <f>'Rent Roll'!L5</f>
      </c>
      <c r="W19" s="501"/>
      <c r="X19" s="502">
        <f>'Rent Roll'!P5</f>
      </c>
      <c r="Y19" s="50"/>
    </row>
    <row r="20" spans="1:25" s="107" customFormat="1" ht="13.5" customHeight="1" thickBot="1">
      <c r="A20" s="141" t="s">
        <v>125</v>
      </c>
      <c r="B20" s="142" t="s">
        <v>88</v>
      </c>
      <c r="C20" s="143"/>
      <c r="D20" s="690"/>
      <c r="E20" s="690"/>
      <c r="F20" s="690"/>
      <c r="G20" s="690"/>
      <c r="H20" s="691"/>
      <c r="I20" s="144" t="s">
        <v>137</v>
      </c>
      <c r="J20" s="145"/>
      <c r="K20" s="145"/>
      <c r="L20" s="145"/>
      <c r="M20" s="96" t="s">
        <v>133</v>
      </c>
      <c r="N20" s="52">
        <f>IF(N17="","",IF(N19="",N17*(1+N18),N17+(N19*T28)))</f>
        <v>58260</v>
      </c>
      <c r="O20" s="51"/>
      <c r="P20" s="53"/>
      <c r="Q20" s="48"/>
      <c r="R20" s="553" t="s">
        <v>287</v>
      </c>
      <c r="S20" s="83"/>
      <c r="T20" s="554" t="s">
        <v>288</v>
      </c>
      <c r="U20" s="80"/>
      <c r="V20" s="554" t="s">
        <v>332</v>
      </c>
      <c r="W20" s="80"/>
      <c r="X20" s="554" t="s">
        <v>289</v>
      </c>
      <c r="Y20" s="94"/>
    </row>
    <row r="21" spans="1:25" ht="13.5" customHeight="1" thickBot="1">
      <c r="A21" s="194" t="s">
        <v>40</v>
      </c>
      <c r="B21" s="146"/>
      <c r="C21" s="146"/>
      <c r="D21" s="213"/>
      <c r="E21" s="213"/>
      <c r="F21" s="213"/>
      <c r="G21" s="213"/>
      <c r="H21" s="213"/>
      <c r="I21" s="56"/>
      <c r="J21" s="56"/>
      <c r="K21" s="56"/>
      <c r="L21" s="214"/>
      <c r="M21" s="214"/>
      <c r="N21" s="214"/>
      <c r="O21" s="56"/>
      <c r="P21" s="61"/>
      <c r="Q21" s="579">
        <v>1</v>
      </c>
      <c r="R21" s="199" t="s">
        <v>344</v>
      </c>
      <c r="S21" s="66"/>
      <c r="T21" s="44">
        <v>12</v>
      </c>
      <c r="U21" s="66"/>
      <c r="V21" s="198">
        <v>2607</v>
      </c>
      <c r="W21" s="82"/>
      <c r="X21" s="49">
        <f aca="true" t="shared" si="0" ref="X21:X27">IF(OR(T21=0,V21=0),"",T21*V21)</f>
        <v>31284</v>
      </c>
      <c r="Y21" s="94"/>
    </row>
    <row r="22" spans="1:25" ht="13.5" customHeight="1">
      <c r="A22" s="147"/>
      <c r="B22" s="696" t="s">
        <v>20</v>
      </c>
      <c r="C22" s="696"/>
      <c r="D22" s="696"/>
      <c r="E22" s="696"/>
      <c r="F22" s="696"/>
      <c r="G22" s="696"/>
      <c r="H22" s="189" t="s">
        <v>140</v>
      </c>
      <c r="I22" s="189"/>
      <c r="J22" s="189"/>
      <c r="K22" s="189"/>
      <c r="L22" s="189" t="s">
        <v>22</v>
      </c>
      <c r="M22" s="190"/>
      <c r="N22" s="189" t="s">
        <v>21</v>
      </c>
      <c r="O22" s="77"/>
      <c r="P22" s="78"/>
      <c r="Q22" s="579">
        <v>2</v>
      </c>
      <c r="R22" s="200" t="s">
        <v>345</v>
      </c>
      <c r="S22" s="83"/>
      <c r="T22" s="45">
        <v>12</v>
      </c>
      <c r="U22" s="80"/>
      <c r="V22" s="198">
        <v>1298</v>
      </c>
      <c r="W22" s="82"/>
      <c r="X22" s="49">
        <f t="shared" si="0"/>
        <v>15576</v>
      </c>
      <c r="Y22" s="94"/>
    </row>
    <row r="23" spans="1:25" s="150" customFormat="1" ht="12.75">
      <c r="A23" s="148">
        <v>1</v>
      </c>
      <c r="B23" s="149" t="s">
        <v>76</v>
      </c>
      <c r="C23" s="149"/>
      <c r="D23" s="42"/>
      <c r="E23" s="42"/>
      <c r="F23" s="42"/>
      <c r="G23" s="42"/>
      <c r="H23" s="4">
        <f>IF(X16&lt;&gt;"",X16,IF(AND(N20="",X28=""),"",IF(N20&lt;&gt;"",N20,X28)))</f>
        <v>58260</v>
      </c>
      <c r="I23" s="71"/>
      <c r="J23" s="42"/>
      <c r="K23" s="8"/>
      <c r="L23" s="1">
        <f>IF($F$10=0,"",IF($H$23="","",$H$23/$F$10))</f>
      </c>
      <c r="M23" s="2"/>
      <c r="N23" s="1">
        <f>IF($H$10=0,"",IF($H$23="","",$H$23/$H$10))</f>
      </c>
      <c r="O23" s="64"/>
      <c r="P23" s="2"/>
      <c r="Q23" s="579">
        <v>3</v>
      </c>
      <c r="R23" s="200" t="s">
        <v>346</v>
      </c>
      <c r="S23" s="81"/>
      <c r="T23" s="45">
        <v>12</v>
      </c>
      <c r="U23" s="81"/>
      <c r="V23" s="198">
        <v>950</v>
      </c>
      <c r="W23" s="82"/>
      <c r="X23" s="49">
        <f t="shared" si="0"/>
        <v>11400</v>
      </c>
      <c r="Y23" s="94"/>
    </row>
    <row r="24" spans="1:25" s="150" customFormat="1" ht="12.75">
      <c r="A24" s="151">
        <v>2</v>
      </c>
      <c r="B24" s="152" t="s">
        <v>80</v>
      </c>
      <c r="C24" s="152"/>
      <c r="D24" s="42"/>
      <c r="E24" s="42" t="s">
        <v>47</v>
      </c>
      <c r="F24" s="406">
        <v>0.05</v>
      </c>
      <c r="G24" s="154" t="s">
        <v>44</v>
      </c>
      <c r="H24" s="3">
        <f>IF($H$23="","",$H$23*F24)</f>
        <v>2913</v>
      </c>
      <c r="I24" s="97"/>
      <c r="J24" s="42"/>
      <c r="K24" s="8"/>
      <c r="L24" s="1">
        <f>IF($F$10=0,"",IF(H24="","",H24/$F$10))</f>
      </c>
      <c r="M24" s="2"/>
      <c r="N24" s="1">
        <f>IF($H$10=0,"",IF(H24="","",H24/$H$10))</f>
      </c>
      <c r="O24" s="64"/>
      <c r="P24" s="2"/>
      <c r="Q24" s="579">
        <v>4</v>
      </c>
      <c r="R24" s="200" t="s">
        <v>198</v>
      </c>
      <c r="S24" s="81"/>
      <c r="T24" s="45"/>
      <c r="U24" s="81"/>
      <c r="V24" s="198"/>
      <c r="W24" s="82"/>
      <c r="X24" s="49">
        <f t="shared" si="0"/>
      </c>
      <c r="Y24" s="94"/>
    </row>
    <row r="25" spans="1:25" s="150" customFormat="1" ht="12.75">
      <c r="A25" s="151">
        <v>3</v>
      </c>
      <c r="B25" s="155" t="s">
        <v>58</v>
      </c>
      <c r="C25" s="155"/>
      <c r="D25" s="42"/>
      <c r="E25" s="42"/>
      <c r="F25" s="42"/>
      <c r="G25" s="42"/>
      <c r="H25" s="407"/>
      <c r="I25" s="156"/>
      <c r="J25" s="42"/>
      <c r="K25" s="8"/>
      <c r="L25" s="1">
        <f>IF($F$10=0,"",IF(H25=0,"",H25/$F$10))</f>
      </c>
      <c r="M25" s="2"/>
      <c r="N25" s="1">
        <f>IF($H$10=0,"",IF(H25=0,"",H25/$H$10))</f>
      </c>
      <c r="O25" s="64"/>
      <c r="P25" s="2"/>
      <c r="Q25" s="579">
        <v>5</v>
      </c>
      <c r="R25" s="200" t="s">
        <v>198</v>
      </c>
      <c r="S25" s="81"/>
      <c r="T25" s="45"/>
      <c r="U25" s="81"/>
      <c r="V25" s="198"/>
      <c r="W25" s="82"/>
      <c r="X25" s="49">
        <f t="shared" si="0"/>
      </c>
      <c r="Y25" s="94"/>
    </row>
    <row r="26" spans="1:27" s="150" customFormat="1" ht="12.75">
      <c r="A26" s="151">
        <v>4</v>
      </c>
      <c r="B26" s="155" t="s">
        <v>50</v>
      </c>
      <c r="C26" s="155"/>
      <c r="D26" s="42"/>
      <c r="E26" s="42"/>
      <c r="F26" s="42"/>
      <c r="G26" s="42"/>
      <c r="H26" s="4">
        <f>IF($H$23="","",$H$23-H24-H25)</f>
        <v>55347</v>
      </c>
      <c r="I26" s="98"/>
      <c r="J26" s="42"/>
      <c r="K26" s="8"/>
      <c r="L26" s="1">
        <f>IF($F$10=0,"",IF($H$23="","",H26/$F$10))</f>
      </c>
      <c r="M26" s="2"/>
      <c r="N26" s="1">
        <f>IF($H$10=0,"",IF($H$23="","",H26/$H$10))</f>
      </c>
      <c r="O26" s="64"/>
      <c r="P26" s="2"/>
      <c r="Q26" s="579">
        <v>6</v>
      </c>
      <c r="R26" s="200" t="s">
        <v>198</v>
      </c>
      <c r="S26" s="81"/>
      <c r="T26" s="45"/>
      <c r="U26" s="81"/>
      <c r="V26" s="198"/>
      <c r="W26" s="82"/>
      <c r="X26" s="49">
        <f t="shared" si="0"/>
      </c>
      <c r="Y26" s="94"/>
      <c r="AA26" s="155"/>
    </row>
    <row r="27" spans="1:25" s="150" customFormat="1" ht="12.75">
      <c r="A27" s="151">
        <v>5</v>
      </c>
      <c r="B27" s="155" t="s">
        <v>59</v>
      </c>
      <c r="C27" s="155"/>
      <c r="D27" s="42"/>
      <c r="E27" s="42"/>
      <c r="F27" s="42"/>
      <c r="G27" s="42"/>
      <c r="H27" s="407"/>
      <c r="I27" s="156"/>
      <c r="J27" s="42"/>
      <c r="K27" s="8"/>
      <c r="L27" s="1">
        <f>IF($F$10=0,"",IF(H27=0,"",H27/$F$10))</f>
      </c>
      <c r="M27" s="2"/>
      <c r="N27" s="1">
        <f>IF($H$10=0,"",IF(H27=0,"",H27/$H$10))</f>
      </c>
      <c r="O27" s="64"/>
      <c r="P27" s="2"/>
      <c r="Q27" s="579">
        <v>7</v>
      </c>
      <c r="R27" s="200" t="s">
        <v>198</v>
      </c>
      <c r="S27" s="81"/>
      <c r="T27" s="45"/>
      <c r="U27" s="81"/>
      <c r="V27" s="198"/>
      <c r="W27" s="82"/>
      <c r="X27" s="49">
        <f t="shared" si="0"/>
      </c>
      <c r="Y27" s="94"/>
    </row>
    <row r="28" spans="1:25" s="150" customFormat="1" ht="13.5" thickBot="1">
      <c r="A28" s="157">
        <v>6</v>
      </c>
      <c r="B28" s="152" t="s">
        <v>77</v>
      </c>
      <c r="C28" s="152"/>
      <c r="D28" s="42"/>
      <c r="E28" s="42"/>
      <c r="F28" s="42"/>
      <c r="G28" s="42"/>
      <c r="H28" s="5">
        <f>IF($H$23="","",H26+H27)</f>
        <v>55347</v>
      </c>
      <c r="I28" s="97"/>
      <c r="J28" s="42"/>
      <c r="K28" s="8"/>
      <c r="L28" s="6">
        <f>IF($F$10=0,"",IF($H$23="","",H28/$F$10))</f>
      </c>
      <c r="M28" s="2"/>
      <c r="N28" s="6">
        <f>IF($H$10=0,"",IF($H$23="","",H28/$H$10))</f>
      </c>
      <c r="O28" s="64"/>
      <c r="P28" s="2"/>
      <c r="Q28" s="79"/>
      <c r="R28" s="561" t="str">
        <f>IF(R17,"RR Ttl Sq.Ft.:","Total Sq.Ft.:")</f>
        <v>Total Sq.Ft.:</v>
      </c>
      <c r="S28" s="51"/>
      <c r="T28" s="52">
        <f>IF(R17,T19,IF(SUM(T21:T27)=0,"",SUM(T21:T27)))</f>
        <v>36</v>
      </c>
      <c r="U28" s="51"/>
      <c r="V28" s="561" t="str">
        <f>IF(R17,"RR GPRI:","GPRI:")</f>
        <v>GPRI:</v>
      </c>
      <c r="W28" s="54"/>
      <c r="X28" s="55">
        <f>IF(R17,X19,IF(SUM(X21:X27)=0,"",SUM(X21:X27)))</f>
        <v>58260</v>
      </c>
      <c r="Y28" s="95"/>
    </row>
    <row r="29" spans="1:25" s="150" customFormat="1" ht="13.5" thickBot="1">
      <c r="A29" s="151"/>
      <c r="B29" s="158"/>
      <c r="C29" s="158"/>
      <c r="D29" s="57"/>
      <c r="E29" s="57"/>
      <c r="F29" s="57"/>
      <c r="G29" s="57"/>
      <c r="H29" s="97"/>
      <c r="I29" s="97"/>
      <c r="J29" s="57"/>
      <c r="K29" s="57"/>
      <c r="L29" s="58"/>
      <c r="M29" s="58"/>
      <c r="N29" s="58"/>
      <c r="O29" s="88"/>
      <c r="P29" s="89"/>
      <c r="Q29" s="65"/>
      <c r="R29" s="179"/>
      <c r="S29" s="179"/>
      <c r="T29" s="179"/>
      <c r="U29" s="179"/>
      <c r="V29" s="697"/>
      <c r="W29" s="697"/>
      <c r="X29" s="697"/>
      <c r="Y29" s="697"/>
    </row>
    <row r="30" spans="1:25" s="150" customFormat="1" ht="12.75">
      <c r="A30" s="151"/>
      <c r="B30" s="42" t="s">
        <v>81</v>
      </c>
      <c r="C30" s="42"/>
      <c r="D30" s="42"/>
      <c r="E30" s="42"/>
      <c r="F30" s="42"/>
      <c r="G30" s="42"/>
      <c r="H30" s="159"/>
      <c r="I30" s="160"/>
      <c r="J30" s="42"/>
      <c r="K30" s="8"/>
      <c r="L30" s="161"/>
      <c r="M30" s="161"/>
      <c r="N30" s="161"/>
      <c r="O30" s="2"/>
      <c r="P30" s="90"/>
      <c r="Q30" s="91"/>
      <c r="R30" s="191" t="s">
        <v>41</v>
      </c>
      <c r="S30" s="191"/>
      <c r="T30" s="191" t="s">
        <v>43</v>
      </c>
      <c r="U30" s="192"/>
      <c r="V30" s="193" t="s">
        <v>42</v>
      </c>
      <c r="W30" s="92"/>
      <c r="X30" s="92"/>
      <c r="Y30" s="93"/>
    </row>
    <row r="31" spans="1:25" s="150" customFormat="1" ht="12.75">
      <c r="A31" s="151">
        <v>7</v>
      </c>
      <c r="B31" s="42" t="s">
        <v>24</v>
      </c>
      <c r="C31" s="42"/>
      <c r="D31" s="42"/>
      <c r="E31" s="42"/>
      <c r="F31" s="42"/>
      <c r="G31" s="42"/>
      <c r="H31" s="408"/>
      <c r="I31" s="101"/>
      <c r="J31" s="171"/>
      <c r="K31" s="57"/>
      <c r="L31" s="7">
        <f aca="true" t="shared" si="1" ref="L31:L59">IF($F$10=0,"",IF(H31="","",H31/$F$10))</f>
      </c>
      <c r="M31" s="2"/>
      <c r="N31" s="7">
        <f aca="true" t="shared" si="2" ref="N31:N59">IF($H$10=0,"",IF(H31="","",H31/$H$10))</f>
      </c>
      <c r="O31" s="2"/>
      <c r="P31" s="2"/>
      <c r="Q31" s="168"/>
      <c r="R31" s="399">
        <f>IF(OR($H$28="",$H$28=0,$H$31="",$H$31=0),"",$H$31/$H$28)</f>
      </c>
      <c r="S31" s="10">
        <f>IF($H$23=0,"",IF(H31=0,"",H31/$H$28))</f>
      </c>
      <c r="T31" s="9">
        <f aca="true" t="shared" si="3" ref="T31:T58">IF(OR($H$59=0,H31=0,H31=""),"",H31/$H$59)</f>
      </c>
      <c r="U31" s="42"/>
      <c r="V31" s="667"/>
      <c r="W31" s="667"/>
      <c r="X31" s="667"/>
      <c r="Y31" s="689"/>
    </row>
    <row r="32" spans="1:25" s="150" customFormat="1" ht="12.75">
      <c r="A32" s="151">
        <v>8</v>
      </c>
      <c r="B32" s="42" t="s">
        <v>25</v>
      </c>
      <c r="C32" s="42"/>
      <c r="D32" s="42"/>
      <c r="E32" s="42"/>
      <c r="F32" s="42"/>
      <c r="G32" s="42"/>
      <c r="H32" s="407">
        <v>5351</v>
      </c>
      <c r="I32" s="101"/>
      <c r="J32" s="171"/>
      <c r="K32" s="57"/>
      <c r="L32" s="1">
        <f t="shared" si="1"/>
      </c>
      <c r="M32" s="2"/>
      <c r="N32" s="7">
        <f t="shared" si="2"/>
      </c>
      <c r="O32" s="2"/>
      <c r="P32" s="2"/>
      <c r="Q32" s="168"/>
      <c r="R32" s="399">
        <f>IF(OR($H$28="",$H$28=0,$H$32="",$H$32=0),"",$H$32/$H$28)</f>
        <v>0.09668094024969737</v>
      </c>
      <c r="S32" s="11"/>
      <c r="T32" s="9">
        <f t="shared" si="3"/>
        <v>0.4224696036633507</v>
      </c>
      <c r="U32" s="42"/>
      <c r="V32" s="682"/>
      <c r="W32" s="682"/>
      <c r="X32" s="682"/>
      <c r="Y32" s="683"/>
    </row>
    <row r="33" spans="1:25" s="150" customFormat="1" ht="12.75">
      <c r="A33" s="151">
        <v>9</v>
      </c>
      <c r="B33" s="42" t="s">
        <v>26</v>
      </c>
      <c r="C33" s="42"/>
      <c r="D33" s="42"/>
      <c r="E33" s="42"/>
      <c r="F33" s="42"/>
      <c r="G33" s="42"/>
      <c r="H33" s="408">
        <v>1498</v>
      </c>
      <c r="I33" s="101"/>
      <c r="J33" s="171"/>
      <c r="K33" s="57"/>
      <c r="L33" s="1">
        <f t="shared" si="1"/>
      </c>
      <c r="M33" s="2"/>
      <c r="N33" s="7">
        <f t="shared" si="2"/>
      </c>
      <c r="O33" s="2"/>
      <c r="P33" s="2"/>
      <c r="Q33" s="168"/>
      <c r="R33" s="399">
        <f>IF(OR($H$28="",$H$28=0,$H$33="",$H$33=0),"",$H$33/$H$28)</f>
        <v>0.027065604278461344</v>
      </c>
      <c r="S33" s="11"/>
      <c r="T33" s="9">
        <f t="shared" si="3"/>
        <v>0.11826938259908416</v>
      </c>
      <c r="U33" s="42"/>
      <c r="V33" s="682"/>
      <c r="W33" s="682"/>
      <c r="X33" s="682"/>
      <c r="Y33" s="683"/>
    </row>
    <row r="34" spans="1:25" s="150" customFormat="1" ht="12.75">
      <c r="A34" s="151">
        <v>10</v>
      </c>
      <c r="B34" s="162" t="s">
        <v>66</v>
      </c>
      <c r="C34" s="162"/>
      <c r="D34" s="42"/>
      <c r="E34" s="42"/>
      <c r="F34" s="42"/>
      <c r="G34" s="42"/>
      <c r="H34" s="407"/>
      <c r="I34" s="101"/>
      <c r="J34" s="171"/>
      <c r="K34" s="57"/>
      <c r="L34" s="1">
        <f t="shared" si="1"/>
      </c>
      <c r="M34" s="2"/>
      <c r="N34" s="7">
        <f t="shared" si="2"/>
      </c>
      <c r="O34" s="2"/>
      <c r="P34" s="2"/>
      <c r="Q34" s="168"/>
      <c r="R34" s="399">
        <f>IF(OR($H$28="",$H$28=0,$H$34="",$H$34=0),"",$H$34/$H$28)</f>
      </c>
      <c r="S34" s="11"/>
      <c r="T34" s="9">
        <f t="shared" si="3"/>
      </c>
      <c r="U34" s="42"/>
      <c r="V34" s="682"/>
      <c r="W34" s="682"/>
      <c r="X34" s="682"/>
      <c r="Y34" s="683"/>
    </row>
    <row r="35" spans="1:25" s="150" customFormat="1" ht="12.75">
      <c r="A35" s="151">
        <v>11</v>
      </c>
      <c r="B35" s="162" t="s">
        <v>27</v>
      </c>
      <c r="C35" s="162"/>
      <c r="D35" s="42"/>
      <c r="E35" s="42"/>
      <c r="F35" s="42"/>
      <c r="G35" s="42"/>
      <c r="H35" s="408"/>
      <c r="I35" s="101"/>
      <c r="J35" s="171"/>
      <c r="K35" s="57"/>
      <c r="L35" s="1">
        <f t="shared" si="1"/>
      </c>
      <c r="M35" s="2"/>
      <c r="N35" s="7">
        <f t="shared" si="2"/>
      </c>
      <c r="O35" s="2"/>
      <c r="P35" s="2"/>
      <c r="Q35" s="168"/>
      <c r="R35" s="399">
        <f>IF(OR($H$28="",$H$28=0,$H$35="",$H$35=0),"",$H$35/$H$28)</f>
      </c>
      <c r="S35" s="11"/>
      <c r="T35" s="9">
        <f t="shared" si="3"/>
      </c>
      <c r="U35" s="42"/>
      <c r="V35" s="682"/>
      <c r="W35" s="682"/>
      <c r="X35" s="682"/>
      <c r="Y35" s="683"/>
    </row>
    <row r="36" spans="1:25" s="150" customFormat="1" ht="12.75">
      <c r="A36" s="151">
        <v>12</v>
      </c>
      <c r="B36" s="162" t="s">
        <v>54</v>
      </c>
      <c r="C36" s="162"/>
      <c r="D36" s="42"/>
      <c r="E36" s="42" t="s">
        <v>47</v>
      </c>
      <c r="F36" s="153">
        <f>IF(OR($H$35="",$H$35=0,$H$36="",$H$36=0),"",$H$36/$H$35)</f>
      </c>
      <c r="G36" s="42" t="s">
        <v>44</v>
      </c>
      <c r="H36" s="407"/>
      <c r="I36" s="101"/>
      <c r="J36" s="171"/>
      <c r="K36" s="57"/>
      <c r="L36" s="1">
        <f t="shared" si="1"/>
      </c>
      <c r="M36" s="2"/>
      <c r="N36" s="7">
        <f t="shared" si="2"/>
      </c>
      <c r="O36" s="2"/>
      <c r="P36" s="2"/>
      <c r="Q36" s="168"/>
      <c r="R36" s="399">
        <f>IF(OR($H$28="",$H$28=0,$H$36="",$H$36=0),"",$H$36/$H$28)</f>
      </c>
      <c r="S36" s="11"/>
      <c r="T36" s="9">
        <f t="shared" si="3"/>
      </c>
      <c r="U36" s="42"/>
      <c r="V36" s="682"/>
      <c r="W36" s="682"/>
      <c r="X36" s="682"/>
      <c r="Y36" s="683"/>
    </row>
    <row r="37" spans="1:25" s="150" customFormat="1" ht="12.75">
      <c r="A37" s="151">
        <v>13</v>
      </c>
      <c r="B37" s="162" t="s">
        <v>55</v>
      </c>
      <c r="C37" s="162"/>
      <c r="D37" s="42"/>
      <c r="E37" s="42" t="s">
        <v>47</v>
      </c>
      <c r="F37" s="153">
        <f>IF(OR($H$35="",$H$35=0,$H$37="",$H$37=0),"",$H$37/$H$35)</f>
      </c>
      <c r="G37" s="42" t="s">
        <v>44</v>
      </c>
      <c r="H37" s="408"/>
      <c r="I37" s="101"/>
      <c r="J37" s="171"/>
      <c r="K37" s="57"/>
      <c r="L37" s="1">
        <f t="shared" si="1"/>
      </c>
      <c r="M37" s="2"/>
      <c r="N37" s="7">
        <f t="shared" si="2"/>
      </c>
      <c r="O37" s="2"/>
      <c r="P37" s="2"/>
      <c r="Q37" s="168"/>
      <c r="R37" s="399">
        <f>IF(OR($H$28="",$H$28=0,$H$37="",$H$37=0),"",$H$37/$H$28)</f>
      </c>
      <c r="S37" s="11"/>
      <c r="T37" s="9">
        <f t="shared" si="3"/>
      </c>
      <c r="U37" s="42"/>
      <c r="V37" s="682"/>
      <c r="W37" s="682"/>
      <c r="X37" s="682"/>
      <c r="Y37" s="683"/>
    </row>
    <row r="38" spans="1:25" s="150" customFormat="1" ht="12.75">
      <c r="A38" s="151">
        <v>14</v>
      </c>
      <c r="B38" s="162" t="s">
        <v>65</v>
      </c>
      <c r="C38" s="162"/>
      <c r="D38" s="42"/>
      <c r="E38" s="42"/>
      <c r="F38" s="42"/>
      <c r="G38" s="42"/>
      <c r="H38" s="407">
        <v>806</v>
      </c>
      <c r="I38" s="101"/>
      <c r="J38" s="171"/>
      <c r="K38" s="57"/>
      <c r="L38" s="1">
        <f t="shared" si="1"/>
      </c>
      <c r="M38" s="2"/>
      <c r="N38" s="7">
        <f t="shared" si="2"/>
      </c>
      <c r="O38" s="2"/>
      <c r="P38" s="2"/>
      <c r="Q38" s="168"/>
      <c r="R38" s="399">
        <f>IF(OR($H$28="",$H$28=0,$H$38="",$H$38=0),"",$H$38/$H$28)</f>
        <v>0.01456266825663541</v>
      </c>
      <c r="S38" s="11"/>
      <c r="T38" s="9">
        <f t="shared" si="3"/>
        <v>0.06363492815411337</v>
      </c>
      <c r="U38" s="42"/>
      <c r="V38" s="682"/>
      <c r="W38" s="682"/>
      <c r="X38" s="682"/>
      <c r="Y38" s="683"/>
    </row>
    <row r="39" spans="1:25" s="150" customFormat="1" ht="12.75">
      <c r="A39" s="151">
        <v>15</v>
      </c>
      <c r="B39" s="162" t="s">
        <v>64</v>
      </c>
      <c r="C39" s="162"/>
      <c r="D39" s="42"/>
      <c r="E39" s="42"/>
      <c r="F39" s="42"/>
      <c r="G39" s="42"/>
      <c r="H39" s="408">
        <v>100</v>
      </c>
      <c r="I39" s="101"/>
      <c r="J39" s="171"/>
      <c r="K39" s="57"/>
      <c r="L39" s="1">
        <f t="shared" si="1"/>
      </c>
      <c r="M39" s="2"/>
      <c r="N39" s="7">
        <f t="shared" si="2"/>
      </c>
      <c r="O39" s="2"/>
      <c r="P39" s="2"/>
      <c r="Q39" s="168"/>
      <c r="R39" s="399">
        <f>IF(OR($H$28="",$H$28=0,$H$39="",$H$39=0),"",$H$39/$H$28)</f>
        <v>0.0018067826621135743</v>
      </c>
      <c r="S39" s="11"/>
      <c r="T39" s="9">
        <f t="shared" si="3"/>
        <v>0.007895152376440865</v>
      </c>
      <c r="U39" s="42"/>
      <c r="V39" s="682"/>
      <c r="W39" s="682"/>
      <c r="X39" s="682"/>
      <c r="Y39" s="683"/>
    </row>
    <row r="40" spans="1:25" s="150" customFormat="1" ht="12.75">
      <c r="A40" s="151">
        <v>16</v>
      </c>
      <c r="B40" s="42" t="s">
        <v>28</v>
      </c>
      <c r="C40" s="42"/>
      <c r="D40" s="42"/>
      <c r="E40" s="42"/>
      <c r="F40" s="42"/>
      <c r="G40" s="42"/>
      <c r="H40" s="407">
        <v>855</v>
      </c>
      <c r="I40" s="101"/>
      <c r="J40" s="171"/>
      <c r="K40" s="57"/>
      <c r="L40" s="1">
        <f t="shared" si="1"/>
      </c>
      <c r="M40" s="2"/>
      <c r="N40" s="7">
        <f t="shared" si="2"/>
      </c>
      <c r="O40" s="2"/>
      <c r="P40" s="2"/>
      <c r="Q40" s="168"/>
      <c r="R40" s="399">
        <f>IF(OR($H$28="",$H$28=0,$H$40="",$H$40=0),"",$H$40/$H$28)</f>
        <v>0.015447991761071062</v>
      </c>
      <c r="S40" s="11"/>
      <c r="T40" s="9">
        <f t="shared" si="3"/>
        <v>0.0675035528185694</v>
      </c>
      <c r="U40" s="42"/>
      <c r="V40" s="682"/>
      <c r="W40" s="682"/>
      <c r="X40" s="682"/>
      <c r="Y40" s="683"/>
    </row>
    <row r="41" spans="1:25" s="150" customFormat="1" ht="12.75">
      <c r="A41" s="151">
        <v>17</v>
      </c>
      <c r="B41" s="42" t="s">
        <v>29</v>
      </c>
      <c r="C41" s="42"/>
      <c r="D41" s="42"/>
      <c r="E41" s="42"/>
      <c r="F41" s="42"/>
      <c r="G41" s="42"/>
      <c r="H41" s="408"/>
      <c r="I41" s="101"/>
      <c r="J41" s="171"/>
      <c r="K41" s="57"/>
      <c r="L41" s="1">
        <f t="shared" si="1"/>
      </c>
      <c r="M41" s="2"/>
      <c r="N41" s="7">
        <f t="shared" si="2"/>
      </c>
      <c r="O41" s="2"/>
      <c r="P41" s="2"/>
      <c r="Q41" s="168"/>
      <c r="R41" s="399">
        <f>IF(OR($H$28="",$H$28=0,$H$41="",$H$41=0),"",$H$41/$H$28)</f>
      </c>
      <c r="S41" s="11"/>
      <c r="T41" s="9">
        <f t="shared" si="3"/>
      </c>
      <c r="U41" s="42"/>
      <c r="V41" s="682"/>
      <c r="W41" s="682"/>
      <c r="X41" s="682"/>
      <c r="Y41" s="683"/>
    </row>
    <row r="42" spans="1:25" s="150" customFormat="1" ht="12.75">
      <c r="A42" s="151">
        <v>18</v>
      </c>
      <c r="B42" s="42" t="s">
        <v>30</v>
      </c>
      <c r="C42" s="42"/>
      <c r="D42" s="42"/>
      <c r="E42" s="42"/>
      <c r="F42" s="42"/>
      <c r="G42" s="42"/>
      <c r="H42" s="407"/>
      <c r="I42" s="101"/>
      <c r="J42" s="171"/>
      <c r="K42" s="57"/>
      <c r="L42" s="1">
        <f t="shared" si="1"/>
      </c>
      <c r="M42" s="2"/>
      <c r="N42" s="7">
        <f t="shared" si="2"/>
      </c>
      <c r="O42" s="2"/>
      <c r="P42" s="2"/>
      <c r="Q42" s="168"/>
      <c r="R42" s="399">
        <f>IF(OR($H$28="",$H$28=0,$H$42="",$H$42=0),"",$H$42/$H$28)</f>
      </c>
      <c r="S42" s="11"/>
      <c r="T42" s="9">
        <f t="shared" si="3"/>
      </c>
      <c r="U42" s="42"/>
      <c r="V42" s="682"/>
      <c r="W42" s="682"/>
      <c r="X42" s="682"/>
      <c r="Y42" s="683"/>
    </row>
    <row r="43" spans="1:25" s="150" customFormat="1" ht="12.75">
      <c r="A43" s="151">
        <v>19</v>
      </c>
      <c r="B43" s="42" t="s">
        <v>31</v>
      </c>
      <c r="C43" s="42"/>
      <c r="D43" s="42"/>
      <c r="E43" s="42"/>
      <c r="F43" s="42"/>
      <c r="G43" s="42"/>
      <c r="H43" s="407"/>
      <c r="I43" s="101"/>
      <c r="J43" s="171"/>
      <c r="K43" s="57"/>
      <c r="L43" s="1">
        <f t="shared" si="1"/>
      </c>
      <c r="M43" s="2"/>
      <c r="N43" s="7">
        <f t="shared" si="2"/>
      </c>
      <c r="O43" s="2"/>
      <c r="P43" s="2"/>
      <c r="Q43" s="168"/>
      <c r="R43" s="399">
        <f>IF(OR($H$28="",$H$28=0,$H$43="",$H$43=0),"",$H$43/$H$28)</f>
      </c>
      <c r="S43" s="11"/>
      <c r="T43" s="9">
        <f t="shared" si="3"/>
      </c>
      <c r="U43" s="42"/>
      <c r="V43" s="682"/>
      <c r="W43" s="682"/>
      <c r="X43" s="682"/>
      <c r="Y43" s="683"/>
    </row>
    <row r="44" spans="1:25" s="150" customFormat="1" ht="12.75">
      <c r="A44" s="151">
        <v>20</v>
      </c>
      <c r="B44" s="42" t="s">
        <v>32</v>
      </c>
      <c r="C44" s="42"/>
      <c r="D44" s="42"/>
      <c r="E44" s="42"/>
      <c r="F44" s="42"/>
      <c r="G44" s="42"/>
      <c r="H44" s="407"/>
      <c r="I44" s="101"/>
      <c r="J44" s="171"/>
      <c r="K44" s="57"/>
      <c r="L44" s="1">
        <f t="shared" si="1"/>
      </c>
      <c r="M44" s="2"/>
      <c r="N44" s="7">
        <f t="shared" si="2"/>
      </c>
      <c r="O44" s="2"/>
      <c r="P44" s="2"/>
      <c r="Q44" s="168"/>
      <c r="R44" s="399">
        <f>IF(OR($H$28="",$H$28=0,$H$44="",$H$44=0),"",$H$44/$H$28)</f>
      </c>
      <c r="S44" s="11"/>
      <c r="T44" s="9">
        <f t="shared" si="3"/>
      </c>
      <c r="U44" s="42"/>
      <c r="V44" s="682"/>
      <c r="W44" s="682"/>
      <c r="X44" s="682"/>
      <c r="Y44" s="683"/>
    </row>
    <row r="45" spans="1:25" s="150" customFormat="1" ht="12.75">
      <c r="A45" s="151">
        <v>21</v>
      </c>
      <c r="B45" s="162" t="s">
        <v>33</v>
      </c>
      <c r="C45" s="162"/>
      <c r="D45" s="42"/>
      <c r="E45" s="42"/>
      <c r="F45" s="42"/>
      <c r="G45" s="42"/>
      <c r="H45" s="407">
        <v>1575</v>
      </c>
      <c r="I45" s="101"/>
      <c r="J45" s="171"/>
      <c r="K45" s="57"/>
      <c r="L45" s="1">
        <f t="shared" si="1"/>
      </c>
      <c r="M45" s="2"/>
      <c r="N45" s="7">
        <f t="shared" si="2"/>
      </c>
      <c r="O45" s="2"/>
      <c r="P45" s="2"/>
      <c r="Q45" s="168"/>
      <c r="R45" s="399">
        <f>IF(OR($H$28="",$H$28=0,$H$45="",$H$45=0),"",$H$45/$H$28)</f>
        <v>0.028456826928288798</v>
      </c>
      <c r="S45" s="11"/>
      <c r="T45" s="9">
        <f t="shared" si="3"/>
        <v>0.12434864992894362</v>
      </c>
      <c r="U45" s="42"/>
      <c r="V45" s="682"/>
      <c r="W45" s="682"/>
      <c r="X45" s="682"/>
      <c r="Y45" s="683"/>
    </row>
    <row r="46" spans="1:25" s="150" customFormat="1" ht="12.75">
      <c r="A46" s="151">
        <v>22</v>
      </c>
      <c r="B46" s="162" t="s">
        <v>34</v>
      </c>
      <c r="C46" s="162"/>
      <c r="D46" s="42"/>
      <c r="E46" s="42"/>
      <c r="F46" s="42"/>
      <c r="G46" s="42"/>
      <c r="H46" s="407"/>
      <c r="I46" s="101"/>
      <c r="J46" s="171"/>
      <c r="K46" s="57"/>
      <c r="L46" s="1">
        <f t="shared" si="1"/>
      </c>
      <c r="M46" s="2"/>
      <c r="N46" s="7">
        <f t="shared" si="2"/>
      </c>
      <c r="O46" s="2"/>
      <c r="P46" s="2"/>
      <c r="Q46" s="168"/>
      <c r="R46" s="399">
        <f>IF(OR($H$28="",$H$28=0,$H$46="",$H$46=0),"",$H$46/$H$28)</f>
      </c>
      <c r="S46" s="11"/>
      <c r="T46" s="9">
        <f t="shared" si="3"/>
      </c>
      <c r="U46" s="42"/>
      <c r="V46" s="682"/>
      <c r="W46" s="682"/>
      <c r="X46" s="682"/>
      <c r="Y46" s="683"/>
    </row>
    <row r="47" spans="1:25" s="150" customFormat="1" ht="12.75">
      <c r="A47" s="151">
        <v>23</v>
      </c>
      <c r="B47" s="162" t="s">
        <v>35</v>
      </c>
      <c r="C47" s="162"/>
      <c r="D47" s="42"/>
      <c r="E47" s="42"/>
      <c r="F47" s="42"/>
      <c r="G47" s="42"/>
      <c r="H47" s="407"/>
      <c r="I47" s="101"/>
      <c r="J47" s="171"/>
      <c r="K47" s="57"/>
      <c r="L47" s="1">
        <f t="shared" si="1"/>
      </c>
      <c r="M47" s="2"/>
      <c r="N47" s="7">
        <f t="shared" si="2"/>
      </c>
      <c r="O47" s="2"/>
      <c r="P47" s="2"/>
      <c r="Q47" s="168"/>
      <c r="R47" s="399">
        <f>IF(OR($H$28="",$H$28=0,$H$47="",$H$47=0),"",$H$47/$H$28)</f>
      </c>
      <c r="S47" s="11"/>
      <c r="T47" s="9">
        <f t="shared" si="3"/>
      </c>
      <c r="U47" s="42"/>
      <c r="V47" s="682"/>
      <c r="W47" s="682"/>
      <c r="X47" s="682"/>
      <c r="Y47" s="683"/>
    </row>
    <row r="48" spans="1:25" s="150" customFormat="1" ht="12.75">
      <c r="A48" s="151">
        <v>24</v>
      </c>
      <c r="B48" s="162" t="s">
        <v>36</v>
      </c>
      <c r="C48" s="162"/>
      <c r="D48" s="42"/>
      <c r="E48" s="42"/>
      <c r="F48" s="42"/>
      <c r="G48" s="42"/>
      <c r="H48" s="407"/>
      <c r="I48" s="101"/>
      <c r="J48" s="171"/>
      <c r="K48" s="57"/>
      <c r="L48" s="1">
        <f t="shared" si="1"/>
      </c>
      <c r="M48" s="2"/>
      <c r="N48" s="7">
        <f t="shared" si="2"/>
      </c>
      <c r="O48" s="2"/>
      <c r="P48" s="2"/>
      <c r="Q48" s="168"/>
      <c r="R48" s="399">
        <f>IF(OR($H$28="",$H$28=0,$H$48="",$H$48=0),"",$H$48/$H$28)</f>
      </c>
      <c r="S48" s="11"/>
      <c r="T48" s="9">
        <f t="shared" si="3"/>
      </c>
      <c r="U48" s="42"/>
      <c r="V48" s="682"/>
      <c r="W48" s="682"/>
      <c r="X48" s="682"/>
      <c r="Y48" s="683"/>
    </row>
    <row r="49" spans="1:25" s="150" customFormat="1" ht="12.75">
      <c r="A49" s="151">
        <v>25</v>
      </c>
      <c r="B49" s="42" t="s">
        <v>56</v>
      </c>
      <c r="C49" s="42"/>
      <c r="D49" s="42"/>
      <c r="E49" s="42"/>
      <c r="F49" s="42"/>
      <c r="G49" s="42"/>
      <c r="H49" s="407"/>
      <c r="I49" s="101"/>
      <c r="J49" s="171"/>
      <c r="K49" s="57"/>
      <c r="L49" s="1">
        <f t="shared" si="1"/>
      </c>
      <c r="M49" s="2"/>
      <c r="N49" s="7">
        <f t="shared" si="2"/>
      </c>
      <c r="O49" s="2"/>
      <c r="P49" s="2"/>
      <c r="Q49" s="168"/>
      <c r="R49" s="399">
        <f>IF(OR($H$28="",$H$28=0,$H$49="",$H$49=0),"",$H$49/$H$28)</f>
      </c>
      <c r="S49" s="11"/>
      <c r="T49" s="9">
        <f t="shared" si="3"/>
      </c>
      <c r="U49" s="41"/>
      <c r="V49" s="687" t="s">
        <v>198</v>
      </c>
      <c r="W49" s="687"/>
      <c r="X49" s="687"/>
      <c r="Y49" s="688"/>
    </row>
    <row r="50" spans="1:25" s="150" customFormat="1" ht="12.75">
      <c r="A50" s="151">
        <v>26</v>
      </c>
      <c r="B50" s="42" t="s">
        <v>37</v>
      </c>
      <c r="C50" s="42"/>
      <c r="D50" s="42"/>
      <c r="E50" s="42"/>
      <c r="F50" s="42"/>
      <c r="G50" s="42"/>
      <c r="H50" s="407"/>
      <c r="I50" s="101"/>
      <c r="J50" s="171"/>
      <c r="K50" s="57"/>
      <c r="L50" s="1">
        <f t="shared" si="1"/>
      </c>
      <c r="M50" s="2"/>
      <c r="N50" s="7">
        <f t="shared" si="2"/>
      </c>
      <c r="O50" s="2"/>
      <c r="P50" s="2"/>
      <c r="Q50" s="168"/>
      <c r="R50" s="399">
        <f>IF(OR($H$28="",$H$28=0,$H$50="",$H$50=0),"",$H$50/$H$28)</f>
      </c>
      <c r="S50" s="11"/>
      <c r="T50" s="9">
        <f t="shared" si="3"/>
      </c>
      <c r="U50" s="42"/>
      <c r="V50" s="687" t="s">
        <v>198</v>
      </c>
      <c r="W50" s="687"/>
      <c r="X50" s="687"/>
      <c r="Y50" s="688"/>
    </row>
    <row r="51" spans="1:25" s="150" customFormat="1" ht="12.75">
      <c r="A51" s="151">
        <v>27</v>
      </c>
      <c r="B51" s="162" t="s">
        <v>38</v>
      </c>
      <c r="C51" s="162"/>
      <c r="D51" s="42"/>
      <c r="E51" s="42"/>
      <c r="F51" s="42"/>
      <c r="G51" s="42"/>
      <c r="H51" s="407"/>
      <c r="I51" s="101"/>
      <c r="J51" s="171"/>
      <c r="K51" s="57"/>
      <c r="L51" s="1">
        <f t="shared" si="1"/>
      </c>
      <c r="M51" s="2"/>
      <c r="N51" s="7">
        <f t="shared" si="2"/>
      </c>
      <c r="O51" s="2"/>
      <c r="P51" s="2"/>
      <c r="Q51" s="168"/>
      <c r="R51" s="399">
        <f>IF(OR($H$28="",$H$28=0,$H$51="",$H$51=0),"",$H$51/$H$28)</f>
      </c>
      <c r="S51" s="11"/>
      <c r="T51" s="9">
        <f t="shared" si="3"/>
      </c>
      <c r="U51" s="42"/>
      <c r="V51" s="725"/>
      <c r="W51" s="725"/>
      <c r="X51" s="725"/>
      <c r="Y51" s="726"/>
    </row>
    <row r="52" spans="1:25" s="150" customFormat="1" ht="12.75">
      <c r="A52" s="151">
        <v>28</v>
      </c>
      <c r="B52" s="42" t="s">
        <v>39</v>
      </c>
      <c r="C52" s="42"/>
      <c r="D52" s="42"/>
      <c r="E52" s="42"/>
      <c r="F52" s="42"/>
      <c r="G52" s="42"/>
      <c r="H52" s="407"/>
      <c r="I52" s="101"/>
      <c r="J52" s="171"/>
      <c r="K52" s="57"/>
      <c r="L52" s="1">
        <f t="shared" si="1"/>
      </c>
      <c r="M52" s="2"/>
      <c r="N52" s="7">
        <f t="shared" si="2"/>
      </c>
      <c r="O52" s="2"/>
      <c r="P52" s="2"/>
      <c r="Q52" s="168"/>
      <c r="R52" s="399">
        <f>IF(OR($H$28="",$H$28=0,$H$52="",$H$52=0),"",$H$52/$H$28)</f>
      </c>
      <c r="S52" s="11"/>
      <c r="T52" s="9">
        <f t="shared" si="3"/>
      </c>
      <c r="U52" s="42"/>
      <c r="V52" s="687" t="s">
        <v>198</v>
      </c>
      <c r="W52" s="687"/>
      <c r="X52" s="687"/>
      <c r="Y52" s="688"/>
    </row>
    <row r="53" spans="1:25" s="150" customFormat="1" ht="12.75">
      <c r="A53" s="151">
        <v>29</v>
      </c>
      <c r="B53" s="162" t="s">
        <v>57</v>
      </c>
      <c r="C53" s="162"/>
      <c r="D53" s="667" t="s">
        <v>341</v>
      </c>
      <c r="E53" s="667"/>
      <c r="F53" s="667"/>
      <c r="G53" s="42"/>
      <c r="H53" s="407">
        <v>2208</v>
      </c>
      <c r="I53" s="101"/>
      <c r="J53" s="171"/>
      <c r="K53" s="57"/>
      <c r="L53" s="1">
        <f t="shared" si="1"/>
      </c>
      <c r="M53" s="2"/>
      <c r="N53" s="7">
        <f t="shared" si="2"/>
      </c>
      <c r="O53" s="2"/>
      <c r="P53" s="2"/>
      <c r="Q53" s="168"/>
      <c r="R53" s="399">
        <f>IF(OR($H$28="",$H$28=0,$H$53="",$H$53=0),"",$H$53/$H$28)</f>
        <v>0.039893761179467725</v>
      </c>
      <c r="S53" s="11"/>
      <c r="T53" s="9">
        <f t="shared" si="3"/>
        <v>0.1743249644718143</v>
      </c>
      <c r="U53" s="42"/>
      <c r="V53" s="668"/>
      <c r="W53" s="668"/>
      <c r="X53" s="668"/>
      <c r="Y53" s="669"/>
    </row>
    <row r="54" spans="1:25" s="150" customFormat="1" ht="12.75">
      <c r="A54" s="151">
        <v>30</v>
      </c>
      <c r="B54" s="162" t="s">
        <v>57</v>
      </c>
      <c r="C54" s="162"/>
      <c r="D54" s="667" t="s">
        <v>342</v>
      </c>
      <c r="E54" s="667"/>
      <c r="F54" s="667"/>
      <c r="G54" s="42"/>
      <c r="H54" s="407">
        <v>168</v>
      </c>
      <c r="I54" s="101"/>
      <c r="J54" s="171"/>
      <c r="K54" s="57"/>
      <c r="L54" s="1">
        <f t="shared" si="1"/>
      </c>
      <c r="M54" s="2"/>
      <c r="N54" s="7">
        <f t="shared" si="2"/>
      </c>
      <c r="O54" s="2"/>
      <c r="P54" s="2"/>
      <c r="Q54" s="168"/>
      <c r="R54" s="399">
        <f>IF(OR($H$28="",$H$28=0,$H$54="",$H$54=0),"",$H$54/$H$28)</f>
        <v>0.0030353948723508047</v>
      </c>
      <c r="S54" s="11"/>
      <c r="T54" s="9">
        <f t="shared" si="3"/>
        <v>0.013263855992420654</v>
      </c>
      <c r="U54" s="42"/>
      <c r="V54" s="670" t="s">
        <v>67</v>
      </c>
      <c r="W54" s="671"/>
      <c r="X54" s="671"/>
      <c r="Y54" s="672"/>
    </row>
    <row r="55" spans="1:25" s="150" customFormat="1" ht="12.75">
      <c r="A55" s="151">
        <v>31</v>
      </c>
      <c r="B55" s="162" t="s">
        <v>57</v>
      </c>
      <c r="C55" s="162"/>
      <c r="D55" s="667" t="s">
        <v>343</v>
      </c>
      <c r="E55" s="667"/>
      <c r="F55" s="667"/>
      <c r="G55" s="42"/>
      <c r="H55" s="407">
        <v>105</v>
      </c>
      <c r="I55" s="101"/>
      <c r="J55" s="171"/>
      <c r="K55" s="57"/>
      <c r="L55" s="1">
        <f t="shared" si="1"/>
      </c>
      <c r="M55" s="2"/>
      <c r="N55" s="7">
        <f t="shared" si="2"/>
      </c>
      <c r="O55" s="2"/>
      <c r="P55" s="2"/>
      <c r="Q55" s="168"/>
      <c r="R55" s="399">
        <f>IF(OR($H$28="",$H$28=0,$H$55="",$H$55=0),"",$H$55/$H$28)</f>
        <v>0.0018971217952192532</v>
      </c>
      <c r="S55" s="11"/>
      <c r="T55" s="9">
        <f t="shared" si="3"/>
        <v>0.008289909995262908</v>
      </c>
      <c r="U55" s="42"/>
      <c r="V55" s="676" t="s">
        <v>130</v>
      </c>
      <c r="W55" s="677"/>
      <c r="X55" s="677"/>
      <c r="Y55" s="678"/>
    </row>
    <row r="56" spans="1:25" s="150" customFormat="1" ht="13.5" thickBot="1">
      <c r="A56" s="151">
        <v>32</v>
      </c>
      <c r="B56" s="162" t="s">
        <v>57</v>
      </c>
      <c r="C56" s="162"/>
      <c r="D56" s="667" t="s">
        <v>340</v>
      </c>
      <c r="E56" s="667"/>
      <c r="F56" s="667"/>
      <c r="G56" s="42"/>
      <c r="H56" s="407"/>
      <c r="I56" s="101"/>
      <c r="J56" s="171"/>
      <c r="K56" s="57"/>
      <c r="L56" s="1">
        <f t="shared" si="1"/>
      </c>
      <c r="M56" s="2"/>
      <c r="N56" s="7">
        <f t="shared" si="2"/>
      </c>
      <c r="O56" s="2"/>
      <c r="P56" s="2"/>
      <c r="Q56" s="168"/>
      <c r="R56" s="399">
        <f>IF(OR($H$28="",$H$28=0,$H$56="",$H$56=0),"",$H$56/$H$28)</f>
      </c>
      <c r="S56" s="11"/>
      <c r="T56" s="9">
        <f t="shared" si="3"/>
      </c>
      <c r="U56" s="42"/>
      <c r="V56" s="673"/>
      <c r="W56" s="674"/>
      <c r="X56" s="674"/>
      <c r="Y56" s="675"/>
    </row>
    <row r="57" spans="1:25" s="150" customFormat="1" ht="12.75">
      <c r="A57" s="151">
        <v>33</v>
      </c>
      <c r="B57" s="162" t="s">
        <v>57</v>
      </c>
      <c r="C57" s="162"/>
      <c r="D57" s="667"/>
      <c r="E57" s="667"/>
      <c r="F57" s="667"/>
      <c r="G57" s="42"/>
      <c r="H57" s="407"/>
      <c r="I57" s="101"/>
      <c r="J57" s="171"/>
      <c r="K57" s="57"/>
      <c r="L57" s="1">
        <f t="shared" si="1"/>
      </c>
      <c r="M57" s="2"/>
      <c r="N57" s="7">
        <f t="shared" si="2"/>
      </c>
      <c r="O57" s="2"/>
      <c r="P57" s="2"/>
      <c r="Q57" s="168"/>
      <c r="R57" s="399">
        <f>IF(OR($H$28="",$H$28=0,$H$57="",$H$57=0),"",$H$57/$H$28)</f>
      </c>
      <c r="S57" s="11"/>
      <c r="T57" s="9">
        <f t="shared" si="3"/>
      </c>
      <c r="U57" s="42"/>
      <c r="V57" s="679" t="s">
        <v>126</v>
      </c>
      <c r="W57" s="680"/>
      <c r="X57" s="680"/>
      <c r="Y57" s="681"/>
    </row>
    <row r="58" spans="1:25" s="150" customFormat="1" ht="13.5" thickBot="1">
      <c r="A58" s="151">
        <v>34</v>
      </c>
      <c r="B58" s="162" t="s">
        <v>57</v>
      </c>
      <c r="C58" s="162"/>
      <c r="D58" s="667"/>
      <c r="E58" s="667"/>
      <c r="F58" s="667"/>
      <c r="G58" s="42"/>
      <c r="H58" s="407"/>
      <c r="I58" s="101"/>
      <c r="J58" s="171"/>
      <c r="K58" s="57"/>
      <c r="L58" s="1">
        <f t="shared" si="1"/>
      </c>
      <c r="M58" s="2"/>
      <c r="N58" s="7">
        <f t="shared" si="2"/>
      </c>
      <c r="O58" s="2"/>
      <c r="P58" s="2"/>
      <c r="Q58" s="168"/>
      <c r="R58" s="399">
        <f>IF(OR($H$28="",$H$28=0,$H$58="",$H$58=0),"",$H$58/$H$28)</f>
      </c>
      <c r="S58" s="11"/>
      <c r="T58" s="9">
        <f t="shared" si="3"/>
      </c>
      <c r="U58" s="42"/>
      <c r="V58" s="732">
        <f>IF(OR($H$61="",$V$56=""),"",$H$61/$V$56)</f>
      </c>
      <c r="W58" s="733"/>
      <c r="X58" s="733"/>
      <c r="Y58" s="734"/>
    </row>
    <row r="59" spans="1:25" s="150" customFormat="1" ht="13.5" thickBot="1">
      <c r="A59" s="157">
        <v>35</v>
      </c>
      <c r="B59" s="149" t="s">
        <v>78</v>
      </c>
      <c r="C59" s="149"/>
      <c r="D59" s="42"/>
      <c r="E59" s="42"/>
      <c r="F59" s="42"/>
      <c r="G59" s="42"/>
      <c r="H59" s="5">
        <f>IF(SUM(H31:H58)=0,"",SUM(H31:H58))</f>
        <v>12666</v>
      </c>
      <c r="I59" s="97"/>
      <c r="J59" s="42"/>
      <c r="K59" s="8"/>
      <c r="L59" s="6">
        <f t="shared" si="1"/>
      </c>
      <c r="M59" s="2"/>
      <c r="N59" s="6">
        <f t="shared" si="2"/>
      </c>
      <c r="O59" s="2"/>
      <c r="P59" s="2"/>
      <c r="Q59" s="100"/>
      <c r="R59" s="12">
        <f>IF(OR($H$28="",$H$23="",H59=""),"",H59/$H$28)</f>
        <v>0.22884709198330533</v>
      </c>
      <c r="S59" s="8"/>
      <c r="T59" s="12">
        <f>IF(OR($H$23=0,H59=""),"",H59/$H$59)</f>
        <v>1</v>
      </c>
      <c r="U59" s="42"/>
      <c r="V59" s="698" t="s">
        <v>138</v>
      </c>
      <c r="W59" s="699"/>
      <c r="X59" s="699"/>
      <c r="Y59" s="700"/>
    </row>
    <row r="60" spans="1:25" s="150" customFormat="1" ht="13.5" thickBot="1">
      <c r="A60" s="151"/>
      <c r="B60" s="149"/>
      <c r="C60" s="149"/>
      <c r="D60" s="42"/>
      <c r="E60" s="42"/>
      <c r="F60" s="42"/>
      <c r="G60" s="42"/>
      <c r="H60" s="159"/>
      <c r="I60" s="160"/>
      <c r="J60" s="42"/>
      <c r="K60" s="8"/>
      <c r="L60" s="161"/>
      <c r="M60" s="161"/>
      <c r="N60" s="161"/>
      <c r="O60" s="161"/>
      <c r="P60" s="161"/>
      <c r="Q60" s="42"/>
      <c r="R60" s="500"/>
      <c r="S60" s="42"/>
      <c r="T60" s="500"/>
      <c r="U60" s="42"/>
      <c r="V60" s="701">
        <f>IF($V$58="","",IF($T$6="",$V$58,$V$58-$T$6))</f>
      </c>
      <c r="W60" s="702"/>
      <c r="X60" s="702"/>
      <c r="Y60" s="703"/>
    </row>
    <row r="61" spans="1:25" s="150" customFormat="1" ht="13.5" thickBot="1">
      <c r="A61" s="157">
        <v>36</v>
      </c>
      <c r="B61" s="149" t="s">
        <v>79</v>
      </c>
      <c r="C61" s="149"/>
      <c r="D61" s="42"/>
      <c r="E61" s="42"/>
      <c r="F61" s="42"/>
      <c r="G61" s="42"/>
      <c r="H61" s="13">
        <f>IF(OR($H$23="",$H$28=""),"",IF($H$59="","",H28-$H$59))</f>
        <v>42681</v>
      </c>
      <c r="I61" s="97"/>
      <c r="J61" s="42"/>
      <c r="K61" s="42"/>
      <c r="L61" s="14">
        <f>IF($F$10=0,"",IF(H61="","",H61/$F$10))</f>
      </c>
      <c r="M61" s="2"/>
      <c r="N61" s="14">
        <f>IF($H$10=0,"",IF(H61="","",H61/$H$10))</f>
      </c>
      <c r="O61" s="2"/>
      <c r="P61" s="2"/>
      <c r="Q61" s="42"/>
      <c r="R61" s="500" t="s">
        <v>274</v>
      </c>
      <c r="S61" s="42"/>
      <c r="T61" s="500" t="s">
        <v>275</v>
      </c>
      <c r="U61" s="42"/>
      <c r="V61" s="679" t="s">
        <v>127</v>
      </c>
      <c r="W61" s="680"/>
      <c r="X61" s="680"/>
      <c r="Y61" s="681"/>
    </row>
    <row r="62" spans="1:25" s="150" customFormat="1" ht="13.5" thickBot="1">
      <c r="A62" s="151">
        <v>37</v>
      </c>
      <c r="B62" s="42" t="s">
        <v>60</v>
      </c>
      <c r="C62" s="42"/>
      <c r="D62" s="42"/>
      <c r="E62" s="42"/>
      <c r="F62" s="42"/>
      <c r="G62" s="42"/>
      <c r="H62" s="15">
        <f>IF(N13="","",(N13*R13)+IF(N14="",0,(N14*R14))+IF(N15="",0,(N15*R15)))</f>
        <v>46604.04500834719</v>
      </c>
      <c r="I62" s="97"/>
      <c r="J62" s="42"/>
      <c r="K62" s="42"/>
      <c r="L62" s="7">
        <f>IF($F$10=0,"",IF(H62="","",H62/$F$10))</f>
      </c>
      <c r="M62" s="161"/>
      <c r="N62" s="7">
        <f>IF($H$10=0,"",IF(H62="","",H62/$H$10))</f>
      </c>
      <c r="O62" s="2"/>
      <c r="P62" s="2"/>
      <c r="Q62" s="42"/>
      <c r="R62" s="16">
        <f>IF(OR($H$61="",$N$13=""),"",$H$61/($N$13*$R$13))</f>
        <v>1.1885863294353456</v>
      </c>
      <c r="S62" s="42"/>
      <c r="T62" s="17">
        <f>IF(OR($T$5="",$H$61=""),"",$H$61/$T$5)</f>
        <v>0.07732065217391304</v>
      </c>
      <c r="U62" s="42"/>
      <c r="V62" s="727"/>
      <c r="W62" s="728"/>
      <c r="X62" s="728"/>
      <c r="Y62" s="729"/>
    </row>
    <row r="63" spans="1:25" s="150" customFormat="1" ht="12.75">
      <c r="A63" s="151">
        <v>38</v>
      </c>
      <c r="B63" s="42" t="s">
        <v>61</v>
      </c>
      <c r="C63" s="42"/>
      <c r="D63" s="42"/>
      <c r="E63" s="42"/>
      <c r="F63" s="42"/>
      <c r="G63" s="42"/>
      <c r="H63" s="407"/>
      <c r="I63" s="156"/>
      <c r="J63" s="42"/>
      <c r="K63" s="42"/>
      <c r="L63" s="1">
        <f>IF($F$10=0,"",IF(H63="","",H63/$F$10))</f>
      </c>
      <c r="M63" s="161"/>
      <c r="N63" s="1">
        <f>IF($H$10=0,"",IF(H63="","",H63/$H$10))</f>
      </c>
      <c r="O63" s="2"/>
      <c r="P63" s="2"/>
      <c r="Q63" s="42"/>
      <c r="R63" s="500" t="s">
        <v>276</v>
      </c>
      <c r="S63" s="42"/>
      <c r="T63" s="500" t="s">
        <v>277</v>
      </c>
      <c r="U63" s="42"/>
      <c r="V63" s="698" t="s">
        <v>128</v>
      </c>
      <c r="W63" s="699"/>
      <c r="X63" s="699"/>
      <c r="Y63" s="700"/>
    </row>
    <row r="64" spans="1:25" s="150" customFormat="1" ht="13.5" thickBot="1">
      <c r="A64" s="151">
        <v>39</v>
      </c>
      <c r="B64" s="42" t="s">
        <v>62</v>
      </c>
      <c r="C64" s="42"/>
      <c r="D64" s="42"/>
      <c r="E64" s="42"/>
      <c r="F64" s="42"/>
      <c r="G64" s="42"/>
      <c r="H64" s="407"/>
      <c r="I64" s="156"/>
      <c r="J64" s="42"/>
      <c r="K64" s="42"/>
      <c r="L64" s="1">
        <f>IF($F$10=0,"",IF(H64="","",H64/$F$10))</f>
      </c>
      <c r="M64" s="161"/>
      <c r="N64" s="1">
        <f>IF($H$10=0,"",IF(H64="","",H64/$H$10))</f>
      </c>
      <c r="O64" s="2"/>
      <c r="P64" s="2"/>
      <c r="Q64" s="42"/>
      <c r="R64" s="16">
        <f>IF(OR($H$61="",$N$13=""),"",IF($N$15="",IF($N$14="",$R$62,$H$61/(($N$13*$R$13)+($N$14*$R$14))),$H$61/(($N$13*$R$13)+($N$14*$R$14)+($N$15*$R$15))))</f>
        <v>0.9158217916997433</v>
      </c>
      <c r="S64" s="42"/>
      <c r="T64" s="17">
        <f>IF(OR($H$66="",$H$66=0,$H$66&lt;0,$T$9="",$T$9=0,$T$9&lt;0),"",$H$66/$T$9)</f>
      </c>
      <c r="U64" s="42"/>
      <c r="V64" s="701">
        <f>IF(OR($V$58="",$V$62=""),"",$V$58*$V$62)</f>
      </c>
      <c r="W64" s="702"/>
      <c r="X64" s="702"/>
      <c r="Y64" s="703"/>
    </row>
    <row r="65" spans="1:25" s="150" customFormat="1" ht="12.75">
      <c r="A65" s="151">
        <v>40</v>
      </c>
      <c r="B65" s="42" t="s">
        <v>63</v>
      </c>
      <c r="C65" s="42"/>
      <c r="D65" s="42"/>
      <c r="E65" s="42"/>
      <c r="F65" s="42"/>
      <c r="G65" s="42"/>
      <c r="H65" s="407"/>
      <c r="I65" s="156"/>
      <c r="J65" s="42"/>
      <c r="K65" s="42"/>
      <c r="L65" s="1">
        <f>IF($F$10=0,"",IF(H65="","",H65/$F$10))</f>
      </c>
      <c r="M65" s="161"/>
      <c r="N65" s="1">
        <f>IF($H$10=0,"",IF(H65="","",H65/$H$10))</f>
      </c>
      <c r="O65" s="2"/>
      <c r="P65" s="2"/>
      <c r="Q65" s="42"/>
      <c r="U65" s="42"/>
      <c r="V65" s="698" t="s">
        <v>129</v>
      </c>
      <c r="W65" s="699"/>
      <c r="X65" s="699"/>
      <c r="Y65" s="700"/>
    </row>
    <row r="66" spans="1:25" s="150" customFormat="1" ht="13.5" thickBot="1">
      <c r="A66" s="201">
        <v>41</v>
      </c>
      <c r="B66" s="163" t="s">
        <v>51</v>
      </c>
      <c r="C66" s="163"/>
      <c r="D66" s="43"/>
      <c r="E66" s="43"/>
      <c r="F66" s="43"/>
      <c r="G66" s="43"/>
      <c r="H66" s="5">
        <f>IF(OR($H$23=0,H61=""),"",IF(H62="",H61-H63-H64-H65,H61-H62-H63-H64-H65))</f>
        <v>-3923.045008347188</v>
      </c>
      <c r="I66" s="99"/>
      <c r="J66" s="43"/>
      <c r="K66" s="43"/>
      <c r="L66" s="6">
        <f>IF($F$10=0,"",IF($H$66="","",$H$66/$F$10))</f>
      </c>
      <c r="M66" s="164"/>
      <c r="N66" s="6">
        <f>IF($H$10=0,"",IF($H$66="","",$H$66/$H$10))</f>
      </c>
      <c r="O66" s="14"/>
      <c r="P66" s="14"/>
      <c r="Q66" s="43"/>
      <c r="R66" s="43"/>
      <c r="S66" s="43"/>
      <c r="T66" s="43"/>
      <c r="U66" s="43"/>
      <c r="V66" s="701">
        <f>IF($V$64="","",IF($T$6="",$V$64,$V$64-$T$6))</f>
      </c>
      <c r="W66" s="702"/>
      <c r="X66" s="702"/>
      <c r="Y66" s="703"/>
    </row>
    <row r="67" spans="1:25" ht="12.75" customHeight="1">
      <c r="A67" s="731" t="s">
        <v>338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1"/>
      <c r="Q67" s="731"/>
      <c r="R67" s="731"/>
      <c r="S67" s="731"/>
      <c r="T67" s="731"/>
      <c r="U67" s="731"/>
      <c r="V67" s="731"/>
      <c r="W67" s="731"/>
      <c r="X67" s="731"/>
      <c r="Y67" s="731"/>
    </row>
    <row r="68" spans="1:25" ht="12.75" customHeight="1">
      <c r="A68" s="730" t="s">
        <v>69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</row>
    <row r="69" spans="1:25" ht="15" customHeight="1">
      <c r="A69" s="723" t="s">
        <v>70</v>
      </c>
      <c r="B69" s="723"/>
      <c r="C69" s="165"/>
      <c r="D69" s="724"/>
      <c r="E69" s="724"/>
      <c r="F69" s="724"/>
      <c r="G69" s="166"/>
      <c r="H69" s="195" t="s">
        <v>71</v>
      </c>
      <c r="I69" s="165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169"/>
      <c r="U69" s="169"/>
      <c r="V69" s="169"/>
      <c r="W69" s="169"/>
      <c r="X69" s="169"/>
      <c r="Y69" s="169"/>
    </row>
    <row r="70" spans="1:25" ht="15" customHeight="1">
      <c r="A70" s="722" t="s">
        <v>141</v>
      </c>
      <c r="B70" s="722"/>
      <c r="C70" s="167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721"/>
    </row>
    <row r="71" spans="1:25" ht="15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721"/>
    </row>
    <row r="72" spans="1:25" ht="15" customHeight="1">
      <c r="A72" s="684"/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15" customHeight="1">
      <c r="A73" s="684"/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15" customHeight="1">
      <c r="A74" s="685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</row>
    <row r="75" spans="1:25" ht="1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</row>
    <row r="76" spans="1:25" ht="15" customHeight="1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</row>
    <row r="77" s="226" customFormat="1" ht="15" customHeight="1"/>
    <row r="78" s="226" customFormat="1" ht="15" customHeight="1"/>
    <row r="79" s="226" customFormat="1" ht="15" customHeight="1"/>
    <row r="80" s="226" customFormat="1" ht="15" customHeight="1"/>
    <row r="81" s="226" customFormat="1" ht="15" customHeight="1"/>
    <row r="82" s="226" customFormat="1" ht="15" customHeight="1"/>
    <row r="83" s="226" customFormat="1" ht="9.75"/>
  </sheetData>
  <sheetProtection password="D3AD" sheet="1" objects="1" scenarios="1" selectLockedCells="1"/>
  <mergeCells count="83">
    <mergeCell ref="V51:Y51"/>
    <mergeCell ref="V34:Y34"/>
    <mergeCell ref="V62:Y62"/>
    <mergeCell ref="A68:Y68"/>
    <mergeCell ref="A67:Y67"/>
    <mergeCell ref="V63:Y63"/>
    <mergeCell ref="V64:Y64"/>
    <mergeCell ref="V65:Y65"/>
    <mergeCell ref="V66:Y66"/>
    <mergeCell ref="V58:Y58"/>
    <mergeCell ref="A71:Y71"/>
    <mergeCell ref="A70:B70"/>
    <mergeCell ref="A69:B69"/>
    <mergeCell ref="D70:Y70"/>
    <mergeCell ref="D69:F69"/>
    <mergeCell ref="J69:S69"/>
    <mergeCell ref="A1:Y1"/>
    <mergeCell ref="A4:H4"/>
    <mergeCell ref="D5:H5"/>
    <mergeCell ref="D6:H6"/>
    <mergeCell ref="I4:S4"/>
    <mergeCell ref="A2:Y2"/>
    <mergeCell ref="T4:Y4"/>
    <mergeCell ref="I10:Y10"/>
    <mergeCell ref="A3:Y3"/>
    <mergeCell ref="V5:X5"/>
    <mergeCell ref="V6:X6"/>
    <mergeCell ref="D7:H7"/>
    <mergeCell ref="D8:H8"/>
    <mergeCell ref="V9:Y9"/>
    <mergeCell ref="V8:X8"/>
    <mergeCell ref="V7:X7"/>
    <mergeCell ref="D9:H9"/>
    <mergeCell ref="V61:Y61"/>
    <mergeCell ref="V59:Y59"/>
    <mergeCell ref="V60:Y60"/>
    <mergeCell ref="D13:H13"/>
    <mergeCell ref="D14:H14"/>
    <mergeCell ref="D15:H15"/>
    <mergeCell ref="V33:Y33"/>
    <mergeCell ref="D17:H17"/>
    <mergeCell ref="D18:H18"/>
    <mergeCell ref="D19:H19"/>
    <mergeCell ref="D20:H20"/>
    <mergeCell ref="D16:H16"/>
    <mergeCell ref="T17:X17"/>
    <mergeCell ref="V49:Y49"/>
    <mergeCell ref="B22:G22"/>
    <mergeCell ref="V29:Y29"/>
    <mergeCell ref="V48:Y48"/>
    <mergeCell ref="V43:Y43"/>
    <mergeCell ref="V44:Y44"/>
    <mergeCell ref="V45:Y45"/>
    <mergeCell ref="V31:Y31"/>
    <mergeCell ref="V32:Y32"/>
    <mergeCell ref="V39:Y39"/>
    <mergeCell ref="V40:Y40"/>
    <mergeCell ref="V41:Y41"/>
    <mergeCell ref="V42:Y42"/>
    <mergeCell ref="V35:Y35"/>
    <mergeCell ref="V36:Y36"/>
    <mergeCell ref="V37:Y37"/>
    <mergeCell ref="V38:Y38"/>
    <mergeCell ref="V46:Y46"/>
    <mergeCell ref="A73:Y73"/>
    <mergeCell ref="A74:Y74"/>
    <mergeCell ref="A75:Y75"/>
    <mergeCell ref="D56:F56"/>
    <mergeCell ref="D58:F58"/>
    <mergeCell ref="V47:Y47"/>
    <mergeCell ref="V52:Y52"/>
    <mergeCell ref="V50:Y50"/>
    <mergeCell ref="A72:Y72"/>
    <mergeCell ref="A76:Y76"/>
    <mergeCell ref="D53:F53"/>
    <mergeCell ref="V53:Y53"/>
    <mergeCell ref="D54:F54"/>
    <mergeCell ref="V54:Y54"/>
    <mergeCell ref="V56:Y56"/>
    <mergeCell ref="D55:F55"/>
    <mergeCell ref="V55:Y55"/>
    <mergeCell ref="V57:Y57"/>
    <mergeCell ref="D57:F57"/>
  </mergeCells>
  <conditionalFormatting sqref="N18">
    <cfRule type="cellIs" priority="1" dxfId="1" operator="lessThan" stopIfTrue="1">
      <formula>0</formula>
    </cfRule>
  </conditionalFormatting>
  <conditionalFormatting sqref="T28">
    <cfRule type="cellIs" priority="2" dxfId="0" operator="notEqual" stopIfTrue="1">
      <formula>'Initial 2 yrs'!$F$10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scale="70"/>
  <headerFooter alignWithMargins="0">
    <oddHeader>&amp;C&amp;"Arial,Bold"CONFIDENTIAL&amp;R&amp;"Arial,Italic"&amp;A</oddHeader>
    <oddFooter>&amp;C&amp;F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Scheel Publishing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Opportunity Evaluator (tm) v12a</dc:title>
  <dc:subject>Commercial Real Estate Evaluation Tool</dc:subject>
  <dc:creator>Scheel Publishing, Inc.</dc:creator>
  <cp:keywords/>
  <dc:description>www.CreativeCommercialRealEstate.com</dc:description>
  <cp:lastModifiedBy>Tara Wilkinson</cp:lastModifiedBy>
  <cp:lastPrinted>2007-09-07T19:56:58Z</cp:lastPrinted>
  <dcterms:created xsi:type="dcterms:W3CDTF">2003-09-20T20:50:34Z</dcterms:created>
  <dcterms:modified xsi:type="dcterms:W3CDTF">2014-01-24T18:44:31Z</dcterms:modified>
  <cp:category>Commercial Real Estate Evaluation Tool</cp:category>
  <cp:version/>
  <cp:contentType/>
  <cp:contentStatus/>
  <cp:revision>1</cp:revision>
</cp:coreProperties>
</file>